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E11" i="1" s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E10" i="1" s="1"/>
  <c r="K10" i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E9" i="1" s="1"/>
  <c r="K9" i="1"/>
  <c r="J9" i="1"/>
  <c r="F11" i="1"/>
  <c r="F9" i="1"/>
  <c r="G11" i="1" l="1"/>
  <c r="G10" i="1"/>
  <c r="F10" i="1"/>
  <c r="G9" i="1"/>
  <c r="Q22" i="1" l="1"/>
  <c r="G27" i="1" l="1"/>
  <c r="I27" i="1" s="1"/>
  <c r="E27" i="1"/>
  <c r="D27" i="1"/>
  <c r="G26" i="1"/>
  <c r="F26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3" i="1"/>
  <c r="F23" i="1" s="1"/>
  <c r="F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P22" i="1"/>
  <c r="O22" i="1"/>
  <c r="N22" i="1"/>
  <c r="M22" i="1"/>
  <c r="L22" i="1"/>
  <c r="K22" i="1"/>
  <c r="J22" i="1"/>
  <c r="D22" i="1" s="1"/>
  <c r="G21" i="1"/>
  <c r="F21" i="1"/>
  <c r="E21" i="1"/>
  <c r="E20" i="1" s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20" i="1"/>
  <c r="F20" i="1"/>
  <c r="G19" i="1"/>
  <c r="F19" i="1"/>
  <c r="E19" i="1"/>
  <c r="I19" i="1" s="1"/>
  <c r="D19" i="1"/>
  <c r="H19" i="1" s="1"/>
  <c r="G18" i="1"/>
  <c r="I18" i="1" s="1"/>
  <c r="F18" i="1"/>
  <c r="F17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D17" i="1"/>
  <c r="G16" i="1"/>
  <c r="I16" i="1" s="1"/>
  <c r="F16" i="1"/>
  <c r="F13" i="1" s="1"/>
  <c r="E16" i="1"/>
  <c r="D16" i="1"/>
  <c r="G15" i="1"/>
  <c r="F15" i="1"/>
  <c r="E15" i="1"/>
  <c r="I15" i="1" s="1"/>
  <c r="D15" i="1"/>
  <c r="H15" i="1" s="1"/>
  <c r="G14" i="1"/>
  <c r="I14" i="1" s="1"/>
  <c r="F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D13" i="1"/>
  <c r="Q8" i="1"/>
  <c r="D11" i="1"/>
  <c r="I11" i="1"/>
  <c r="D10" i="1"/>
  <c r="AE8" i="1"/>
  <c r="AD8" i="1"/>
  <c r="AA8" i="1"/>
  <c r="Z8" i="1"/>
  <c r="W8" i="1"/>
  <c r="V8" i="1"/>
  <c r="S8" i="1"/>
  <c r="R8" i="1"/>
  <c r="O8" i="1"/>
  <c r="N8" i="1"/>
  <c r="K8" i="1"/>
  <c r="D9" i="1"/>
  <c r="D8" i="1" s="1"/>
  <c r="AG8" i="1"/>
  <c r="AF8" i="1"/>
  <c r="AC8" i="1"/>
  <c r="AB8" i="1"/>
  <c r="Y8" i="1"/>
  <c r="X8" i="1"/>
  <c r="U8" i="1"/>
  <c r="T8" i="1"/>
  <c r="P8" i="1"/>
  <c r="M8" i="1"/>
  <c r="L8" i="1"/>
  <c r="G22" i="1" l="1"/>
  <c r="I22" i="1" s="1"/>
  <c r="H23" i="1"/>
  <c r="I20" i="1"/>
  <c r="H21" i="1"/>
  <c r="H26" i="1"/>
  <c r="F27" i="1"/>
  <c r="I21" i="1"/>
  <c r="I23" i="1"/>
  <c r="G25" i="1"/>
  <c r="I26" i="1"/>
  <c r="H9" i="1"/>
  <c r="H11" i="1"/>
  <c r="H14" i="1"/>
  <c r="H16" i="1"/>
  <c r="H18" i="1"/>
  <c r="H22" i="1"/>
  <c r="J8" i="1"/>
  <c r="H20" i="1"/>
  <c r="H27" i="1"/>
  <c r="G8" i="1"/>
  <c r="E8" i="1"/>
  <c r="G13" i="1"/>
  <c r="G17" i="1"/>
  <c r="I25" i="1" l="1"/>
  <c r="H25" i="1"/>
  <c r="I17" i="1"/>
  <c r="H17" i="1"/>
  <c r="I8" i="1"/>
  <c r="H8" i="1"/>
  <c r="I13" i="1"/>
  <c r="H13" i="1"/>
  <c r="I9" i="1"/>
  <c r="I10" i="1"/>
  <c r="H10" i="1"/>
  <c r="F8" i="1"/>
  <c r="F25" i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<sst xmlns="http://schemas.openxmlformats.org/spreadsheetml/2006/main" count="85" uniqueCount="48">
  <si>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</si>
  <si>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</si>
  <si>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</si>
  <si>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</si>
  <si>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</si>
  <si>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</si>
  <si>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</si>
  <si>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</si>
  <si>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</si>
  <si>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</si>
  <si>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</si>
  <si>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</si>
  <si>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</si>
  <si>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</si>
  <si>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</si>
  <si>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</si>
  <si>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</si>
  <si>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</si>
  <si>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</si>
  <si>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</si>
  <si>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</si>
  <si>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</si>
  <si>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</si>
  <si>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</si>
  <si>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</si>
  <si>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</si>
  <si>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</si>
  <si>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</si>
  <si>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</si>
  <si>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</si>
  <si>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</si>
  <si>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</si>
  <si>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</si>
  <si>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</si>
  <si>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</si>
  <si>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30.09.2024-02.12.2024; II - этап 15.05.2025-25.08.2025
- ведется выполнение работ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вполнения работ: 25.08.2025 года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4.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- ведется выполнение работ                              5. Муниципальный контракт № 0187300013725000024 от 26.03.2025 на выполнение работ по благоустройству объекта "Экотропа в городе Когалыме"
- цена контракта: 89 000,00 тыс.руб.
- сроки выполнения работ: 15.08.2025.           Ведутся работы</t>
  </si>
  <si>
    <t>ПК 1.1</t>
  </si>
  <si>
    <t xml:space="preserve">Муниципальный проект «Сквер вблизи СК «Олимп» </t>
  </si>
  <si>
    <t>Размещен открытый конкурс в электронной форме, окончание подачи заявок 10.06.2025.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</si>
  <si>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</si>
  <si>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</si>
  <si>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>1.Муниципальный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 год.
2.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11.06.2025.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</si>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</sst>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 wrapText="1"/>
    </xf>
    <xf numFmtId="0" fontId="6" fillId="0" borderId="9" xfId="1" applyFont="1" applyBorder="1" applyAlignment="1" applyProtection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7"/>
  <sheetViews>
    <sheetView tabSelected="1" topLeftCell="C20" workbookViewId="0">
      <selection activeCell="E23" sqref="E23"/>
    </sheetView>
  </sheetViews>
  <sheetFormatPr defaultColWidth="9.140625" defaultRowHeight="15.75" x14ac:dyDescent="0.25"/>
  <cols>
    <col min="1" max="1" width="9.85546875" style="58" customWidth="1"/>
    <col min="2" max="2" width="42.140625" style="58" customWidth="1"/>
    <col min="3" max="3" width="18.5703125" style="59" customWidth="1"/>
    <col min="4" max="4" width="18" style="58" customWidth="1"/>
    <col min="5" max="5" width="14.7109375" style="58" customWidth="1"/>
    <col min="6" max="6" width="15" style="58" customWidth="1"/>
    <col min="7" max="7" width="13.85546875" style="58" customWidth="1"/>
    <col min="8" max="8" width="12.140625" style="58" customWidth="1"/>
    <col min="9" max="9" width="10.85546875" style="58" customWidth="1"/>
    <col min="10" max="10" width="14.28515625" style="58" customWidth="1"/>
    <col min="11" max="11" width="13.5703125" style="58" customWidth="1"/>
    <col min="12" max="12" width="13.85546875" style="58" customWidth="1"/>
    <col min="13" max="13" width="13" style="58" customWidth="1"/>
    <col min="14" max="14" width="13.42578125" style="58" customWidth="1"/>
    <col min="15" max="15" width="11.5703125" style="58" customWidth="1"/>
    <col min="16" max="16" width="13.42578125" style="58" customWidth="1"/>
    <col min="17" max="17" width="11.5703125" style="58" customWidth="1"/>
    <col min="18" max="18" width="13" style="58" customWidth="1"/>
    <col min="19" max="19" width="14.42578125" style="58" customWidth="1"/>
    <col min="20" max="20" width="13" style="58" customWidth="1"/>
    <col min="21" max="21" width="11.5703125" style="58" customWidth="1"/>
    <col min="22" max="22" width="14.28515625" style="58" customWidth="1"/>
    <col min="23" max="23" width="11.5703125" style="58" customWidth="1"/>
    <col min="24" max="24" width="13.5703125" style="58" customWidth="1"/>
    <col min="25" max="25" width="11.5703125" style="58" customWidth="1"/>
    <col min="26" max="26" width="16.140625" style="58" customWidth="1"/>
    <col min="27" max="27" width="11.5703125" style="58" customWidth="1"/>
    <col min="28" max="28" width="14.85546875" style="58" customWidth="1"/>
    <col min="29" max="29" width="11.5703125" style="58" customWidth="1"/>
    <col min="30" max="30" width="13.42578125" style="58" customWidth="1"/>
    <col min="31" max="33" width="11.5703125" style="58" customWidth="1"/>
    <col min="34" max="34" width="38.5703125" style="58" customWidth="1"/>
    <col min="35" max="16384" width="9.140625" style="58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89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1.5" x14ac:dyDescent="0.25">
      <c r="C3" s="90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93" t="s">
        <v>3</v>
      </c>
      <c r="B4" s="96" t="s">
        <v>4</v>
      </c>
      <c r="C4" s="96" t="s">
        <v>5</v>
      </c>
      <c r="D4" s="91" t="s">
        <v>6</v>
      </c>
      <c r="E4" s="91" t="s">
        <v>6</v>
      </c>
      <c r="F4" s="91" t="s">
        <v>7</v>
      </c>
      <c r="G4" s="91" t="s">
        <v>8</v>
      </c>
      <c r="H4" s="85" t="s">
        <v>9</v>
      </c>
      <c r="I4" s="86"/>
      <c r="J4" s="85" t="s">
        <v>10</v>
      </c>
      <c r="K4" s="86"/>
      <c r="L4" s="85" t="s">
        <v>11</v>
      </c>
      <c r="M4" s="86"/>
      <c r="N4" s="85" t="s">
        <v>12</v>
      </c>
      <c r="O4" s="86"/>
      <c r="P4" s="85" t="s">
        <v>13</v>
      </c>
      <c r="Q4" s="86"/>
      <c r="R4" s="85" t="s">
        <v>14</v>
      </c>
      <c r="S4" s="86"/>
      <c r="T4" s="85" t="s">
        <v>15</v>
      </c>
      <c r="U4" s="86"/>
      <c r="V4" s="85" t="s">
        <v>16</v>
      </c>
      <c r="W4" s="86"/>
      <c r="X4" s="85" t="s">
        <v>17</v>
      </c>
      <c r="Y4" s="86"/>
      <c r="Z4" s="85" t="s">
        <v>18</v>
      </c>
      <c r="AA4" s="86"/>
      <c r="AB4" s="85" t="s">
        <v>19</v>
      </c>
      <c r="AC4" s="86"/>
      <c r="AD4" s="85" t="s">
        <v>20</v>
      </c>
      <c r="AE4" s="86"/>
      <c r="AF4" s="85" t="s">
        <v>21</v>
      </c>
      <c r="AG4" s="86"/>
      <c r="AH4" s="62" t="s">
        <v>22</v>
      </c>
    </row>
    <row r="5" spans="1:35" s="1" customFormat="1" x14ac:dyDescent="0.25">
      <c r="A5" s="94"/>
      <c r="B5" s="97"/>
      <c r="C5" s="97"/>
      <c r="D5" s="92"/>
      <c r="E5" s="92"/>
      <c r="F5" s="92"/>
      <c r="G5" s="92"/>
      <c r="H5" s="87"/>
      <c r="I5" s="88"/>
      <c r="J5" s="87"/>
      <c r="K5" s="88"/>
      <c r="L5" s="87"/>
      <c r="M5" s="88"/>
      <c r="N5" s="87"/>
      <c r="O5" s="88"/>
      <c r="P5" s="87"/>
      <c r="Q5" s="88"/>
      <c r="R5" s="87"/>
      <c r="S5" s="88"/>
      <c r="T5" s="87"/>
      <c r="U5" s="88"/>
      <c r="V5" s="87"/>
      <c r="W5" s="88"/>
      <c r="X5" s="87"/>
      <c r="Y5" s="88"/>
      <c r="Z5" s="87"/>
      <c r="AA5" s="88"/>
      <c r="AB5" s="87"/>
      <c r="AC5" s="88"/>
      <c r="AD5" s="87"/>
      <c r="AE5" s="88"/>
      <c r="AF5" s="87"/>
      <c r="AG5" s="88"/>
      <c r="AH5" s="63"/>
    </row>
    <row r="6" spans="1:35" s="1" customFormat="1" ht="63" x14ac:dyDescent="0.25">
      <c r="A6" s="95"/>
      <c r="B6" s="98"/>
      <c r="C6" s="98"/>
      <c r="D6" s="10">
        <v>2025</v>
      </c>
      <c r="E6" s="11">
        <v>45809</v>
      </c>
      <c r="F6" s="11">
        <v>45809</v>
      </c>
      <c r="G6" s="11">
        <v>45809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3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4"/>
      <c r="B8" s="77" t="s">
        <v>27</v>
      </c>
      <c r="C8" s="14" t="s">
        <v>28</v>
      </c>
      <c r="D8" s="15">
        <f>D9+D10+D11</f>
        <v>938155.47</v>
      </c>
      <c r="E8" s="15">
        <f t="shared" ref="E8:G8" si="0">E9+E10+E11</f>
        <v>271460.69</v>
      </c>
      <c r="F8" s="15">
        <f t="shared" si="0"/>
        <v>207094.99</v>
      </c>
      <c r="G8" s="15">
        <f t="shared" si="0"/>
        <v>207094.99</v>
      </c>
      <c r="H8" s="15">
        <f>IFERROR(G8/D8*100,0)</f>
        <v>22.074698343974905</v>
      </c>
      <c r="I8" s="15">
        <f>IFERROR(G8/E8*100,0)</f>
        <v>76.289126797695829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94720</v>
      </c>
      <c r="Q8" s="16">
        <f t="shared" si="1"/>
        <v>74090</v>
      </c>
      <c r="R8" s="16">
        <f t="shared" si="1"/>
        <v>175855.7</v>
      </c>
      <c r="S8" s="16">
        <f t="shared" si="1"/>
        <v>132120</v>
      </c>
      <c r="T8" s="16">
        <f t="shared" si="1"/>
        <v>2700</v>
      </c>
      <c r="U8" s="16">
        <f t="shared" si="1"/>
        <v>0</v>
      </c>
      <c r="V8" s="16">
        <f t="shared" si="1"/>
        <v>3000</v>
      </c>
      <c r="W8" s="16">
        <f t="shared" si="1"/>
        <v>0</v>
      </c>
      <c r="X8" s="16">
        <f t="shared" si="1"/>
        <v>0</v>
      </c>
      <c r="Y8" s="16">
        <f t="shared" si="1"/>
        <v>0</v>
      </c>
      <c r="Z8" s="16">
        <f t="shared" si="1"/>
        <v>330309.77999999997</v>
      </c>
      <c r="AA8" s="16">
        <f t="shared" si="1"/>
        <v>0</v>
      </c>
      <c r="AB8" s="16">
        <f t="shared" si="1"/>
        <v>306583.11</v>
      </c>
      <c r="AC8" s="16">
        <f t="shared" si="1"/>
        <v>0</v>
      </c>
      <c r="AD8" s="16">
        <f t="shared" si="1"/>
        <v>21351.89</v>
      </c>
      <c r="AE8" s="16">
        <f t="shared" si="1"/>
        <v>0</v>
      </c>
      <c r="AF8" s="16">
        <f t="shared" si="1"/>
        <v>2750</v>
      </c>
      <c r="AG8" s="16">
        <f t="shared" si="1"/>
        <v>0</v>
      </c>
      <c r="AH8" s="17"/>
    </row>
    <row r="9" spans="1:35" s="22" customFormat="1" ht="31.5" x14ac:dyDescent="0.25">
      <c r="A9" s="75"/>
      <c r="B9" s="78"/>
      <c r="C9" s="19" t="s">
        <v>29</v>
      </c>
      <c r="D9" s="20">
        <f>J9+L9+N9+P9+R9+T9+V9+X9+Z9+AB9+AD9+AF9</f>
        <v>103776.40000000001</v>
      </c>
      <c r="E9" s="20">
        <f>J9+L9+N9+P9+R9</f>
        <v>72933.52</v>
      </c>
      <c r="F9" s="20">
        <f>F14</f>
        <v>31132.92</v>
      </c>
      <c r="G9" s="20">
        <f t="shared" ref="F9:G9" si="2">G14</f>
        <v>31132.92</v>
      </c>
      <c r="H9" s="20">
        <f t="shared" ref="H9" si="3">IFERROR(G9/D9*100,0)</f>
        <v>29.999999999999993</v>
      </c>
      <c r="I9" s="20">
        <f t="shared" ref="I9" si="4">IFERROR(G9/E9*100,0)</f>
        <v>42.686709759792201</v>
      </c>
      <c r="J9" s="20">
        <f t="shared" ref="J9:AG9" si="5">J14</f>
        <v>0</v>
      </c>
      <c r="K9" s="20">
        <f t="shared" si="5"/>
        <v>0</v>
      </c>
      <c r="L9" s="20">
        <f t="shared" si="5"/>
        <v>0</v>
      </c>
      <c r="M9" s="20">
        <f t="shared" si="5"/>
        <v>0</v>
      </c>
      <c r="N9" s="20">
        <f t="shared" si="5"/>
        <v>0</v>
      </c>
      <c r="O9" s="20">
        <f t="shared" si="5"/>
        <v>0</v>
      </c>
      <c r="P9" s="20">
        <f t="shared" si="5"/>
        <v>0</v>
      </c>
      <c r="Q9" s="20">
        <f t="shared" si="5"/>
        <v>0</v>
      </c>
      <c r="R9" s="20">
        <f t="shared" si="5"/>
        <v>72933.52</v>
      </c>
      <c r="S9" s="20">
        <f t="shared" si="5"/>
        <v>31132.92</v>
      </c>
      <c r="T9" s="20">
        <f t="shared" si="5"/>
        <v>0</v>
      </c>
      <c r="U9" s="20">
        <f t="shared" si="5"/>
        <v>0</v>
      </c>
      <c r="V9" s="20">
        <f t="shared" si="5"/>
        <v>0</v>
      </c>
      <c r="W9" s="20">
        <f t="shared" si="5"/>
        <v>0</v>
      </c>
      <c r="X9" s="20">
        <f t="shared" si="5"/>
        <v>0</v>
      </c>
      <c r="Y9" s="20">
        <f t="shared" si="5"/>
        <v>0</v>
      </c>
      <c r="Z9" s="20">
        <f t="shared" si="5"/>
        <v>30842.880000000001</v>
      </c>
      <c r="AA9" s="20">
        <f t="shared" si="5"/>
        <v>0</v>
      </c>
      <c r="AB9" s="20">
        <f t="shared" si="5"/>
        <v>0</v>
      </c>
      <c r="AC9" s="20">
        <f t="shared" si="5"/>
        <v>0</v>
      </c>
      <c r="AD9" s="20">
        <f t="shared" si="5"/>
        <v>0</v>
      </c>
      <c r="AE9" s="20">
        <f t="shared" si="5"/>
        <v>0</v>
      </c>
      <c r="AF9" s="20">
        <f t="shared" si="5"/>
        <v>0</v>
      </c>
      <c r="AG9" s="20">
        <f t="shared" si="5"/>
        <v>0</v>
      </c>
      <c r="AH9" s="21"/>
    </row>
    <row r="10" spans="1:35" s="22" customFormat="1" ht="47.25" x14ac:dyDescent="0.25">
      <c r="A10" s="75"/>
      <c r="B10" s="78"/>
      <c r="C10" s="19" t="s">
        <v>30</v>
      </c>
      <c r="D10" s="20">
        <f t="shared" ref="D10" si="6">J10+L10+N10+P10+R10+T10+V10+X10+Z10+AB10+AD10+AF10</f>
        <v>94419.4</v>
      </c>
      <c r="E10" s="20">
        <f t="shared" ref="E10:E11" si="7">J10+L10+N10+P10+R10</f>
        <v>40216.19</v>
      </c>
      <c r="F10" s="20">
        <f t="shared" ref="F10:G10" si="8">F15+F18+F26</f>
        <v>39793.949999999997</v>
      </c>
      <c r="G10" s="20">
        <f t="shared" si="8"/>
        <v>39793.949999999997</v>
      </c>
      <c r="H10" s="20">
        <f>IFERROR(G10/D10*100,0)</f>
        <v>42.145946701631232</v>
      </c>
      <c r="I10" s="20">
        <f>IFERROR(G10/E10*100,0)</f>
        <v>98.950074584389995</v>
      </c>
      <c r="J10" s="20">
        <f t="shared" ref="J10:AG10" si="9">J15+J18+J26</f>
        <v>0</v>
      </c>
      <c r="K10" s="20">
        <f t="shared" si="9"/>
        <v>0</v>
      </c>
      <c r="L10" s="20">
        <f t="shared" si="9"/>
        <v>0</v>
      </c>
      <c r="M10" s="20">
        <f t="shared" si="9"/>
        <v>0</v>
      </c>
      <c r="N10" s="20">
        <f t="shared" si="9"/>
        <v>0</v>
      </c>
      <c r="O10" s="20">
        <f t="shared" si="9"/>
        <v>0</v>
      </c>
      <c r="P10" s="20">
        <f t="shared" si="9"/>
        <v>0</v>
      </c>
      <c r="Q10" s="20">
        <f t="shared" si="9"/>
        <v>0</v>
      </c>
      <c r="R10" s="20">
        <f t="shared" si="9"/>
        <v>40216.19</v>
      </c>
      <c r="S10" s="20">
        <f t="shared" si="9"/>
        <v>39793.949999999997</v>
      </c>
      <c r="T10" s="20">
        <f t="shared" si="9"/>
        <v>0</v>
      </c>
      <c r="U10" s="20">
        <f t="shared" si="9"/>
        <v>0</v>
      </c>
      <c r="V10" s="20">
        <f t="shared" si="9"/>
        <v>0</v>
      </c>
      <c r="W10" s="20">
        <f t="shared" si="9"/>
        <v>0</v>
      </c>
      <c r="X10" s="20">
        <f t="shared" si="9"/>
        <v>0</v>
      </c>
      <c r="Y10" s="20">
        <f t="shared" si="9"/>
        <v>0</v>
      </c>
      <c r="Z10" s="20">
        <f t="shared" si="9"/>
        <v>7770.43</v>
      </c>
      <c r="AA10" s="20">
        <f t="shared" si="9"/>
        <v>0</v>
      </c>
      <c r="AB10" s="20">
        <f t="shared" si="9"/>
        <v>46432.78</v>
      </c>
      <c r="AC10" s="20">
        <f t="shared" si="9"/>
        <v>0</v>
      </c>
      <c r="AD10" s="20">
        <f t="shared" si="9"/>
        <v>0</v>
      </c>
      <c r="AE10" s="20">
        <f t="shared" si="9"/>
        <v>0</v>
      </c>
      <c r="AF10" s="20">
        <f t="shared" si="9"/>
        <v>0</v>
      </c>
      <c r="AG10" s="20">
        <f t="shared" si="9"/>
        <v>0</v>
      </c>
      <c r="AH10" s="21"/>
    </row>
    <row r="11" spans="1:35" s="22" customFormat="1" ht="31.5" x14ac:dyDescent="0.25">
      <c r="A11" s="76"/>
      <c r="B11" s="79"/>
      <c r="C11" s="19" t="s">
        <v>31</v>
      </c>
      <c r="D11" s="20">
        <f>J11+L11+N11+P11+R11+T11+V11+X11+Z11+AB11+AD11+AF11</f>
        <v>739959.67</v>
      </c>
      <c r="E11" s="20">
        <f t="shared" si="7"/>
        <v>158310.98000000001</v>
      </c>
      <c r="F11" s="20">
        <f>F16+F19+F21+F23+F27</f>
        <v>136168.12</v>
      </c>
      <c r="G11" s="20">
        <f t="shared" ref="F11:G11" si="10">G16+G19+G21+G23+G27</f>
        <v>136168.12</v>
      </c>
      <c r="H11" s="20">
        <f>IFERROR(G11/D11*100,0)</f>
        <v>18.402100211758839</v>
      </c>
      <c r="I11" s="20">
        <f>IFERROR(G11/E11*100,0)</f>
        <v>86.013061128166839</v>
      </c>
      <c r="J11" s="20">
        <f t="shared" ref="J11:AG11" si="11">J16+J19+J21+J23+J27</f>
        <v>0</v>
      </c>
      <c r="K11" s="20">
        <f t="shared" si="11"/>
        <v>0</v>
      </c>
      <c r="L11" s="20">
        <f t="shared" si="11"/>
        <v>0</v>
      </c>
      <c r="M11" s="20">
        <f t="shared" si="11"/>
        <v>0</v>
      </c>
      <c r="N11" s="20">
        <f t="shared" si="11"/>
        <v>884.99</v>
      </c>
      <c r="O11" s="20">
        <f t="shared" si="11"/>
        <v>884.99</v>
      </c>
      <c r="P11" s="20">
        <f t="shared" si="11"/>
        <v>94720</v>
      </c>
      <c r="Q11" s="20">
        <f t="shared" si="11"/>
        <v>74090</v>
      </c>
      <c r="R11" s="20">
        <f t="shared" si="11"/>
        <v>62705.99</v>
      </c>
      <c r="S11" s="20">
        <f t="shared" si="11"/>
        <v>61193.13</v>
      </c>
      <c r="T11" s="20">
        <f t="shared" si="11"/>
        <v>2700</v>
      </c>
      <c r="U11" s="20">
        <f t="shared" si="11"/>
        <v>0</v>
      </c>
      <c r="V11" s="20">
        <f t="shared" si="11"/>
        <v>3000</v>
      </c>
      <c r="W11" s="20">
        <f t="shared" si="11"/>
        <v>0</v>
      </c>
      <c r="X11" s="20">
        <f t="shared" si="11"/>
        <v>0</v>
      </c>
      <c r="Y11" s="20">
        <f t="shared" si="11"/>
        <v>0</v>
      </c>
      <c r="Z11" s="20">
        <f t="shared" si="11"/>
        <v>291696.46999999997</v>
      </c>
      <c r="AA11" s="20">
        <f t="shared" si="11"/>
        <v>0</v>
      </c>
      <c r="AB11" s="20">
        <f t="shared" si="11"/>
        <v>260150.33000000002</v>
      </c>
      <c r="AC11" s="20">
        <f t="shared" si="11"/>
        <v>0</v>
      </c>
      <c r="AD11" s="20">
        <f t="shared" si="11"/>
        <v>21351.89</v>
      </c>
      <c r="AE11" s="20">
        <f t="shared" si="11"/>
        <v>0</v>
      </c>
      <c r="AF11" s="20">
        <f t="shared" si="11"/>
        <v>2750</v>
      </c>
      <c r="AG11" s="20">
        <f t="shared" si="11"/>
        <v>0</v>
      </c>
      <c r="AH11" s="21"/>
    </row>
    <row r="12" spans="1:35" s="25" customFormat="1" x14ac:dyDescent="0.25">
      <c r="A12" s="23"/>
      <c r="B12" s="80" t="s">
        <v>32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24"/>
    </row>
    <row r="13" spans="1:35" s="30" customFormat="1" x14ac:dyDescent="0.25">
      <c r="A13" s="83" t="s">
        <v>33</v>
      </c>
      <c r="B13" s="62" t="s">
        <v>34</v>
      </c>
      <c r="C13" s="26" t="s">
        <v>28</v>
      </c>
      <c r="D13" s="27">
        <f>D15+D16+D14</f>
        <v>801641.33</v>
      </c>
      <c r="E13" s="27">
        <f>E15+E16+E14</f>
        <v>263920.69</v>
      </c>
      <c r="F13" s="27">
        <f>F15+F16+F14</f>
        <v>202304.99</v>
      </c>
      <c r="G13" s="27">
        <f t="shared" ref="G13:AG13" si="12">G15+G16+G14</f>
        <v>202304.99</v>
      </c>
      <c r="H13" s="27">
        <f t="shared" ref="H13:H23" si="13">IFERROR(G13/D13*100,0)</f>
        <v>25.236347282643223</v>
      </c>
      <c r="I13" s="27">
        <f t="shared" ref="I13:I23" si="14">IFERROR(G13/E13*100,0)</f>
        <v>76.653706081171578</v>
      </c>
      <c r="J13" s="27">
        <f t="shared" si="12"/>
        <v>0</v>
      </c>
      <c r="K13" s="27">
        <f t="shared" si="12"/>
        <v>0</v>
      </c>
      <c r="L13" s="27">
        <f t="shared" si="12"/>
        <v>0</v>
      </c>
      <c r="M13" s="27">
        <f t="shared" si="12"/>
        <v>0</v>
      </c>
      <c r="N13" s="27">
        <f t="shared" si="12"/>
        <v>884.99</v>
      </c>
      <c r="O13" s="27">
        <f t="shared" si="12"/>
        <v>884.99</v>
      </c>
      <c r="P13" s="27">
        <f t="shared" si="12"/>
        <v>87180</v>
      </c>
      <c r="Q13" s="27">
        <f t="shared" si="12"/>
        <v>69300</v>
      </c>
      <c r="R13" s="27">
        <f t="shared" si="12"/>
        <v>175855.7</v>
      </c>
      <c r="S13" s="27">
        <f t="shared" si="12"/>
        <v>132120</v>
      </c>
      <c r="T13" s="27">
        <f t="shared" si="12"/>
        <v>0</v>
      </c>
      <c r="U13" s="27">
        <f t="shared" si="12"/>
        <v>0</v>
      </c>
      <c r="V13" s="27">
        <f t="shared" si="12"/>
        <v>0</v>
      </c>
      <c r="W13" s="27">
        <f t="shared" si="12"/>
        <v>0</v>
      </c>
      <c r="X13" s="27">
        <f t="shared" si="12"/>
        <v>0</v>
      </c>
      <c r="Y13" s="27">
        <f t="shared" si="12"/>
        <v>0</v>
      </c>
      <c r="Z13" s="27">
        <f t="shared" si="12"/>
        <v>327759.77999999997</v>
      </c>
      <c r="AA13" s="27">
        <f t="shared" si="12"/>
        <v>0</v>
      </c>
      <c r="AB13" s="27">
        <f t="shared" si="12"/>
        <v>188608.97</v>
      </c>
      <c r="AC13" s="27">
        <f t="shared" si="12"/>
        <v>0</v>
      </c>
      <c r="AD13" s="27">
        <f t="shared" si="12"/>
        <v>21351.89</v>
      </c>
      <c r="AE13" s="27">
        <f t="shared" si="12"/>
        <v>0</v>
      </c>
      <c r="AF13" s="27">
        <f t="shared" si="12"/>
        <v>0</v>
      </c>
      <c r="AG13" s="27">
        <f t="shared" si="12"/>
        <v>0</v>
      </c>
      <c r="AH13" s="28"/>
      <c r="AI13" s="29"/>
    </row>
    <row r="14" spans="1:35" s="30" customFormat="1" ht="409.5" x14ac:dyDescent="0.25">
      <c r="A14" s="61"/>
      <c r="B14" s="63"/>
      <c r="C14" s="31" t="s">
        <v>29</v>
      </c>
      <c r="D14" s="32">
        <f>SUM(J14,L14,N14,P14,R14,T14,V14,X14,Z14,AB14,AD14,AF14)</f>
        <v>103776.40000000001</v>
      </c>
      <c r="E14" s="32">
        <f>J14+L14+N14+P14+R14</f>
        <v>72933.52</v>
      </c>
      <c r="F14" s="32">
        <f>G14</f>
        <v>31132.92</v>
      </c>
      <c r="G14" s="32">
        <f>SUM(K14,M14,O14,Q14,S14,U14,W14,Y14,AA14,AC14,AE14,AG14)</f>
        <v>31132.92</v>
      </c>
      <c r="H14" s="32">
        <f t="shared" si="13"/>
        <v>29.999999999999993</v>
      </c>
      <c r="I14" s="32">
        <f t="shared" si="14"/>
        <v>42.686709759792201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30842.880000000001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3" t="s">
        <v>35</v>
      </c>
      <c r="AI14" s="29"/>
    </row>
    <row r="15" spans="1:35" s="30" customFormat="1" ht="47.25" x14ac:dyDescent="0.25">
      <c r="A15" s="61"/>
      <c r="B15" s="63"/>
      <c r="C15" s="31" t="s">
        <v>30</v>
      </c>
      <c r="D15" s="32">
        <f>SUM(J15,L15,N15,P15,R15,T15,V15,X15,Z15,AB15,AD15,AF15)</f>
        <v>84419.4</v>
      </c>
      <c r="E15" s="32">
        <f t="shared" ref="E15" si="15">J15+L15+N15+P15+R15</f>
        <v>40216.19</v>
      </c>
      <c r="F15" s="32">
        <f>G15</f>
        <v>39793.949999999997</v>
      </c>
      <c r="G15" s="32">
        <f>SUM(K15,M15,O15,Q15,S15,U15,W15,Y15,AA15,AC15,AE15,AG15)</f>
        <v>39793.949999999997</v>
      </c>
      <c r="H15" s="32">
        <f t="shared" si="13"/>
        <v>47.138394729173626</v>
      </c>
      <c r="I15" s="32">
        <f t="shared" si="14"/>
        <v>98.950074584389995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7770.43</v>
      </c>
      <c r="AA15" s="34">
        <v>0</v>
      </c>
      <c r="AB15" s="34">
        <v>36432.78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28"/>
      <c r="AI15" s="29"/>
    </row>
    <row r="16" spans="1:35" s="38" customFormat="1" ht="31.5" x14ac:dyDescent="0.25">
      <c r="A16" s="84"/>
      <c r="B16" s="73"/>
      <c r="C16" s="31" t="s">
        <v>31</v>
      </c>
      <c r="D16" s="32">
        <f>SUM(J16,L16,N16,P16,R16,T16,V16,X16,Z16,AB16,AD16,AF16)</f>
        <v>613445.52999999991</v>
      </c>
      <c r="E16" s="32">
        <f>J16+L16+N16+P16+R16</f>
        <v>150770.98000000001</v>
      </c>
      <c r="F16" s="32">
        <f>G16</f>
        <v>131378.12</v>
      </c>
      <c r="G16" s="32">
        <f>SUM(K16,M16,O16,Q16,S16,U16,W16,Y16,AA16,AC16,AE16,AG16)</f>
        <v>131378.12</v>
      </c>
      <c r="H16" s="32">
        <f t="shared" si="13"/>
        <v>21.416427958974616</v>
      </c>
      <c r="I16" s="32">
        <f t="shared" si="14"/>
        <v>87.137538006319247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v>87180</v>
      </c>
      <c r="Q16" s="35">
        <v>69300</v>
      </c>
      <c r="R16" s="35">
        <v>62705.99</v>
      </c>
      <c r="S16" s="35">
        <v>61193.13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289146.46999999997</v>
      </c>
      <c r="AA16" s="35">
        <v>0</v>
      </c>
      <c r="AB16" s="35">
        <v>152176.19</v>
      </c>
      <c r="AC16" s="35">
        <v>0</v>
      </c>
      <c r="AD16" s="35">
        <v>21351.89</v>
      </c>
      <c r="AE16" s="35">
        <v>0</v>
      </c>
      <c r="AF16" s="35">
        <v>0</v>
      </c>
      <c r="AG16" s="35">
        <v>0</v>
      </c>
      <c r="AH16" s="36"/>
      <c r="AI16" s="37"/>
    </row>
    <row r="17" spans="1:35" s="38" customFormat="1" ht="45" x14ac:dyDescent="0.25">
      <c r="A17" s="39" t="s">
        <v>36</v>
      </c>
      <c r="B17" s="40" t="s">
        <v>37</v>
      </c>
      <c r="C17" s="26" t="s">
        <v>28</v>
      </c>
      <c r="D17" s="27">
        <f>D19</f>
        <v>42021.34</v>
      </c>
      <c r="E17" s="27">
        <f>E19</f>
        <v>0</v>
      </c>
      <c r="F17" s="27">
        <f>F18+F19</f>
        <v>0</v>
      </c>
      <c r="G17" s="27">
        <f>G18+G19</f>
        <v>0</v>
      </c>
      <c r="H17" s="27">
        <f t="shared" si="13"/>
        <v>0</v>
      </c>
      <c r="I17" s="27">
        <f t="shared" si="14"/>
        <v>0</v>
      </c>
      <c r="J17" s="27">
        <f t="shared" ref="J17:O17" si="16">J18+J19</f>
        <v>0</v>
      </c>
      <c r="K17" s="27">
        <f t="shared" si="16"/>
        <v>0</v>
      </c>
      <c r="L17" s="27">
        <f t="shared" si="16"/>
        <v>0</v>
      </c>
      <c r="M17" s="27">
        <f t="shared" si="16"/>
        <v>0</v>
      </c>
      <c r="N17" s="27">
        <f t="shared" si="16"/>
        <v>0</v>
      </c>
      <c r="O17" s="27">
        <f t="shared" si="16"/>
        <v>0</v>
      </c>
      <c r="P17" s="27">
        <f>P18+P19</f>
        <v>0</v>
      </c>
      <c r="Q17" s="27">
        <f t="shared" ref="Q17:AG17" si="17">Q18+Q19</f>
        <v>0</v>
      </c>
      <c r="R17" s="27">
        <f t="shared" si="17"/>
        <v>0</v>
      </c>
      <c r="S17" s="27">
        <f t="shared" si="17"/>
        <v>0</v>
      </c>
      <c r="T17" s="27">
        <f t="shared" si="17"/>
        <v>0</v>
      </c>
      <c r="U17" s="27">
        <f t="shared" si="17"/>
        <v>0</v>
      </c>
      <c r="V17" s="27">
        <f t="shared" si="17"/>
        <v>0</v>
      </c>
      <c r="W17" s="27">
        <f t="shared" si="17"/>
        <v>0</v>
      </c>
      <c r="X17" s="27">
        <f t="shared" si="17"/>
        <v>0</v>
      </c>
      <c r="Y17" s="27">
        <f t="shared" si="17"/>
        <v>0</v>
      </c>
      <c r="Z17" s="27">
        <f t="shared" si="17"/>
        <v>0</v>
      </c>
      <c r="AA17" s="27">
        <f t="shared" si="17"/>
        <v>0</v>
      </c>
      <c r="AB17" s="27">
        <f t="shared" si="17"/>
        <v>52021.34</v>
      </c>
      <c r="AC17" s="27">
        <f t="shared" si="17"/>
        <v>0</v>
      </c>
      <c r="AD17" s="27">
        <f t="shared" si="17"/>
        <v>0</v>
      </c>
      <c r="AE17" s="27">
        <f t="shared" si="17"/>
        <v>0</v>
      </c>
      <c r="AF17" s="27">
        <f t="shared" si="17"/>
        <v>0</v>
      </c>
      <c r="AG17" s="27">
        <f t="shared" si="17"/>
        <v>0</v>
      </c>
      <c r="AH17" s="41" t="s">
        <v>38</v>
      </c>
      <c r="AI17" s="37"/>
    </row>
    <row r="18" spans="1:35" s="38" customFormat="1" ht="45" x14ac:dyDescent="0.25">
      <c r="A18" s="39"/>
      <c r="B18" s="40"/>
      <c r="C18" s="42" t="s">
        <v>30</v>
      </c>
      <c r="D18" s="32">
        <f>SUM(J18,L18,N18,P18,R18,T18,V18,X18,Z18,AB18,AD18,AF18)</f>
        <v>10000</v>
      </c>
      <c r="E18" s="32">
        <f>J18+L18+N18+P18+R18</f>
        <v>0</v>
      </c>
      <c r="F18" s="32">
        <f>G18</f>
        <v>0</v>
      </c>
      <c r="G18" s="32">
        <f>SUM(K18,M18,O18,Q18,S18,U18,W18,Y18,AA18,AC18,AE18,AG18)</f>
        <v>0</v>
      </c>
      <c r="H18" s="32">
        <f>IFERROR(G18/D18*100,0)</f>
        <v>0</v>
      </c>
      <c r="I18" s="32">
        <f t="shared" si="14"/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10000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41"/>
      <c r="AI18" s="37"/>
    </row>
    <row r="19" spans="1:35" s="38" customFormat="1" ht="31.5" x14ac:dyDescent="0.25">
      <c r="A19" s="39"/>
      <c r="B19" s="40"/>
      <c r="C19" s="31" t="s">
        <v>31</v>
      </c>
      <c r="D19" s="32">
        <f>SUM(J19,L19,N19,P19,R19,T19,V19,X19,Z19,AB19,AD19,AF19)</f>
        <v>42021.34</v>
      </c>
      <c r="E19" s="32">
        <f>J19+L19+N19+P19+R19</f>
        <v>0</v>
      </c>
      <c r="F19" s="32">
        <f>G19</f>
        <v>0</v>
      </c>
      <c r="G19" s="32">
        <f>SUM(K19,M19,O19,Q19,S19,U19,W19,Y19,AA19,AC19,AE19,AG19)</f>
        <v>0</v>
      </c>
      <c r="H19" s="32">
        <f>IFERROR(G19/D19*100,0)</f>
        <v>0</v>
      </c>
      <c r="I19" s="32">
        <f t="shared" si="14"/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42021.34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6"/>
      <c r="AI19" s="37"/>
    </row>
    <row r="20" spans="1:35" s="38" customFormat="1" ht="229.5" x14ac:dyDescent="0.25">
      <c r="A20" s="60" t="s">
        <v>39</v>
      </c>
      <c r="B20" s="62" t="s">
        <v>40</v>
      </c>
      <c r="C20" s="26" t="s">
        <v>28</v>
      </c>
      <c r="D20" s="27">
        <f>D21</f>
        <v>69492.800000000003</v>
      </c>
      <c r="E20" s="27">
        <f t="shared" ref="E20:G20" si="18">E21</f>
        <v>990</v>
      </c>
      <c r="F20" s="27">
        <f t="shared" si="18"/>
        <v>990</v>
      </c>
      <c r="G20" s="27">
        <f t="shared" si="18"/>
        <v>990</v>
      </c>
      <c r="H20" s="27">
        <f t="shared" si="13"/>
        <v>1.4246080169456403</v>
      </c>
      <c r="I20" s="27">
        <f t="shared" si="14"/>
        <v>100</v>
      </c>
      <c r="J20" s="43">
        <f>J21</f>
        <v>0</v>
      </c>
      <c r="K20" s="43">
        <f t="shared" ref="K20:AG20" si="19">K21</f>
        <v>0</v>
      </c>
      <c r="L20" s="43">
        <f t="shared" si="19"/>
        <v>0</v>
      </c>
      <c r="M20" s="43">
        <f t="shared" si="19"/>
        <v>0</v>
      </c>
      <c r="N20" s="43">
        <f t="shared" si="19"/>
        <v>0</v>
      </c>
      <c r="O20" s="43">
        <f t="shared" si="19"/>
        <v>0</v>
      </c>
      <c r="P20" s="43">
        <f t="shared" si="19"/>
        <v>990</v>
      </c>
      <c r="Q20" s="43">
        <f t="shared" si="19"/>
        <v>990</v>
      </c>
      <c r="R20" s="43">
        <f t="shared" si="19"/>
        <v>0</v>
      </c>
      <c r="S20" s="43">
        <f t="shared" si="19"/>
        <v>0</v>
      </c>
      <c r="T20" s="43">
        <f t="shared" si="19"/>
        <v>0</v>
      </c>
      <c r="U20" s="43">
        <f t="shared" si="19"/>
        <v>0</v>
      </c>
      <c r="V20" s="43">
        <f t="shared" si="19"/>
        <v>0</v>
      </c>
      <c r="W20" s="43">
        <f t="shared" si="19"/>
        <v>0</v>
      </c>
      <c r="X20" s="43">
        <f t="shared" si="19"/>
        <v>0</v>
      </c>
      <c r="Y20" s="43">
        <f t="shared" si="19"/>
        <v>0</v>
      </c>
      <c r="Z20" s="43">
        <f t="shared" si="19"/>
        <v>2550</v>
      </c>
      <c r="AA20" s="43">
        <f t="shared" si="19"/>
        <v>0</v>
      </c>
      <c r="AB20" s="43">
        <f t="shared" si="19"/>
        <v>65952.800000000003</v>
      </c>
      <c r="AC20" s="43">
        <f t="shared" si="19"/>
        <v>0</v>
      </c>
      <c r="AD20" s="43">
        <f t="shared" si="19"/>
        <v>0</v>
      </c>
      <c r="AE20" s="43">
        <f t="shared" si="19"/>
        <v>0</v>
      </c>
      <c r="AF20" s="43">
        <f t="shared" si="19"/>
        <v>0</v>
      </c>
      <c r="AG20" s="43">
        <f t="shared" si="19"/>
        <v>0</v>
      </c>
      <c r="AH20" s="44" t="s">
        <v>41</v>
      </c>
      <c r="AI20" s="37"/>
    </row>
    <row r="21" spans="1:35" s="38" customFormat="1" ht="31.5" x14ac:dyDescent="0.25">
      <c r="A21" s="61"/>
      <c r="B21" s="63"/>
      <c r="C21" s="31" t="s">
        <v>31</v>
      </c>
      <c r="D21" s="32">
        <f>SUM(J21,L21,N21,P21,R21,T21,V21,X21,Z21,AB21,AD21,AF21)</f>
        <v>69492.800000000003</v>
      </c>
      <c r="E21" s="32">
        <f>J21+L21+N21+P21+R21</f>
        <v>990</v>
      </c>
      <c r="F21" s="32">
        <f>G21</f>
        <v>990</v>
      </c>
      <c r="G21" s="32">
        <f>SUM(K21,M21,O21,Q21,S21,U21,W21,Y21,AA21,AC21,AE21,AG21)</f>
        <v>990</v>
      </c>
      <c r="H21" s="32">
        <f t="shared" si="13"/>
        <v>1.4246080169456403</v>
      </c>
      <c r="I21" s="32">
        <f t="shared" si="14"/>
        <v>100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2550</v>
      </c>
      <c r="AA21" s="34">
        <v>0</v>
      </c>
      <c r="AB21" s="34">
        <v>65952.800000000003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8"/>
      <c r="AI21" s="37"/>
    </row>
    <row r="22" spans="1:35" s="38" customFormat="1" ht="192" x14ac:dyDescent="0.25">
      <c r="A22" s="60" t="s">
        <v>42</v>
      </c>
      <c r="B22" s="62" t="s">
        <v>43</v>
      </c>
      <c r="C22" s="26" t="s">
        <v>28</v>
      </c>
      <c r="D22" s="27">
        <f>SUM(J22,L22,N22,P22,R22,T22,V22,X22,Z22,AB22,AD22,AF22)</f>
        <v>15000</v>
      </c>
      <c r="E22" s="27">
        <f t="shared" ref="E22:G22" si="20">E23</f>
        <v>6550</v>
      </c>
      <c r="F22" s="27">
        <f t="shared" si="20"/>
        <v>3800</v>
      </c>
      <c r="G22" s="27">
        <f t="shared" si="20"/>
        <v>3800</v>
      </c>
      <c r="H22" s="27">
        <f t="shared" si="13"/>
        <v>25.333333333333336</v>
      </c>
      <c r="I22" s="27">
        <f t="shared" si="14"/>
        <v>58.015267175572518</v>
      </c>
      <c r="J22" s="43">
        <f>J23</f>
        <v>0</v>
      </c>
      <c r="K22" s="43">
        <f t="shared" ref="K22:AG22" si="21">K23</f>
        <v>0</v>
      </c>
      <c r="L22" s="43">
        <f t="shared" si="21"/>
        <v>0</v>
      </c>
      <c r="M22" s="43">
        <f t="shared" si="21"/>
        <v>0</v>
      </c>
      <c r="N22" s="43">
        <f t="shared" si="21"/>
        <v>0</v>
      </c>
      <c r="O22" s="43">
        <f t="shared" si="21"/>
        <v>0</v>
      </c>
      <c r="P22" s="43">
        <f t="shared" si="21"/>
        <v>6550</v>
      </c>
      <c r="Q22" s="43">
        <f>Q23</f>
        <v>3800</v>
      </c>
      <c r="R22" s="43">
        <f t="shared" si="21"/>
        <v>0</v>
      </c>
      <c r="S22" s="43">
        <f t="shared" si="21"/>
        <v>0</v>
      </c>
      <c r="T22" s="43">
        <f t="shared" si="21"/>
        <v>2700</v>
      </c>
      <c r="U22" s="43">
        <f t="shared" si="21"/>
        <v>0</v>
      </c>
      <c r="V22" s="43">
        <f t="shared" si="21"/>
        <v>3000</v>
      </c>
      <c r="W22" s="43">
        <f t="shared" si="21"/>
        <v>0</v>
      </c>
      <c r="X22" s="43">
        <f t="shared" si="21"/>
        <v>0</v>
      </c>
      <c r="Y22" s="43">
        <f t="shared" si="21"/>
        <v>0</v>
      </c>
      <c r="Z22" s="43">
        <f t="shared" si="21"/>
        <v>0</v>
      </c>
      <c r="AA22" s="43">
        <f t="shared" si="21"/>
        <v>0</v>
      </c>
      <c r="AB22" s="43">
        <f t="shared" si="21"/>
        <v>0</v>
      </c>
      <c r="AC22" s="43">
        <f t="shared" si="21"/>
        <v>0</v>
      </c>
      <c r="AD22" s="43">
        <f t="shared" si="21"/>
        <v>0</v>
      </c>
      <c r="AE22" s="43">
        <f t="shared" si="21"/>
        <v>0</v>
      </c>
      <c r="AF22" s="43">
        <f t="shared" si="21"/>
        <v>2750</v>
      </c>
      <c r="AG22" s="43">
        <f t="shared" si="21"/>
        <v>0</v>
      </c>
      <c r="AH22" s="33" t="s">
        <v>47</v>
      </c>
      <c r="AI22" s="37"/>
    </row>
    <row r="23" spans="1:35" s="38" customFormat="1" ht="31.5" x14ac:dyDescent="0.25">
      <c r="A23" s="61"/>
      <c r="B23" s="63"/>
      <c r="C23" s="31" t="s">
        <v>31</v>
      </c>
      <c r="D23" s="32">
        <f>SUM(J23,L23,N23,P23,R23,T23,V23,X23,Z23,AB23,AD23,AF23)</f>
        <v>15000</v>
      </c>
      <c r="E23" s="32">
        <f>J23+L23+N23+P23+R23</f>
        <v>6550</v>
      </c>
      <c r="F23" s="32">
        <f>G23</f>
        <v>3800</v>
      </c>
      <c r="G23" s="32">
        <f>SUM(K23,M23,O23,Q23,S23,U23,W23,Y23,AA23,AC23,AE23,AG23)</f>
        <v>3800</v>
      </c>
      <c r="H23" s="32">
        <f t="shared" si="13"/>
        <v>25.333333333333336</v>
      </c>
      <c r="I23" s="32">
        <f t="shared" si="14"/>
        <v>58.015267175572518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0</v>
      </c>
      <c r="V23" s="34">
        <v>3000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0</v>
      </c>
      <c r="AH23" s="28"/>
      <c r="AI23" s="37"/>
    </row>
    <row r="24" spans="1:35" s="48" customFormat="1" x14ac:dyDescent="0.25">
      <c r="A24" s="45"/>
      <c r="B24" s="64" t="s">
        <v>44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6"/>
      <c r="AH24" s="46"/>
      <c r="AI24" s="47"/>
    </row>
    <row r="25" spans="1:35" s="18" customFormat="1" x14ac:dyDescent="0.25">
      <c r="A25" s="67" t="s">
        <v>45</v>
      </c>
      <c r="B25" s="70" t="s">
        <v>46</v>
      </c>
      <c r="C25" s="49" t="s">
        <v>28</v>
      </c>
      <c r="D25" s="50">
        <f>D26+D27</f>
        <v>0</v>
      </c>
      <c r="E25" s="50">
        <f t="shared" ref="E25:G25" si="22">E26+E27</f>
        <v>0</v>
      </c>
      <c r="F25" s="50">
        <f t="shared" si="22"/>
        <v>0</v>
      </c>
      <c r="G25" s="50">
        <f t="shared" si="22"/>
        <v>0</v>
      </c>
      <c r="H25" s="50">
        <f>IFERROR(G25/D25*100,0)</f>
        <v>0</v>
      </c>
      <c r="I25" s="50">
        <f>IFERROR(G25/E25*100,0)</f>
        <v>0</v>
      </c>
      <c r="J25" s="51">
        <f t="shared" ref="J25:AG25" si="23">SUM(J27:J27)</f>
        <v>0</v>
      </c>
      <c r="K25" s="51">
        <f t="shared" si="23"/>
        <v>0</v>
      </c>
      <c r="L25" s="51">
        <f t="shared" si="23"/>
        <v>0</v>
      </c>
      <c r="M25" s="51">
        <f t="shared" si="23"/>
        <v>0</v>
      </c>
      <c r="N25" s="51">
        <f t="shared" si="23"/>
        <v>0</v>
      </c>
      <c r="O25" s="51">
        <f t="shared" si="23"/>
        <v>0</v>
      </c>
      <c r="P25" s="51">
        <f t="shared" si="23"/>
        <v>0</v>
      </c>
      <c r="Q25" s="51">
        <f t="shared" si="23"/>
        <v>0</v>
      </c>
      <c r="R25" s="51">
        <f t="shared" si="23"/>
        <v>0</v>
      </c>
      <c r="S25" s="51">
        <f t="shared" si="23"/>
        <v>0</v>
      </c>
      <c r="T25" s="51">
        <f t="shared" si="23"/>
        <v>0</v>
      </c>
      <c r="U25" s="51">
        <f t="shared" si="23"/>
        <v>0</v>
      </c>
      <c r="V25" s="51">
        <f t="shared" si="23"/>
        <v>0</v>
      </c>
      <c r="W25" s="51">
        <f t="shared" si="23"/>
        <v>0</v>
      </c>
      <c r="X25" s="51">
        <f t="shared" si="23"/>
        <v>0</v>
      </c>
      <c r="Y25" s="51">
        <f t="shared" si="23"/>
        <v>0</v>
      </c>
      <c r="Z25" s="51">
        <f t="shared" si="23"/>
        <v>0</v>
      </c>
      <c r="AA25" s="51">
        <f t="shared" si="23"/>
        <v>0</v>
      </c>
      <c r="AB25" s="51">
        <f t="shared" si="23"/>
        <v>0</v>
      </c>
      <c r="AC25" s="51">
        <f t="shared" si="23"/>
        <v>0</v>
      </c>
      <c r="AD25" s="51">
        <f t="shared" si="23"/>
        <v>0</v>
      </c>
      <c r="AE25" s="51">
        <f t="shared" si="23"/>
        <v>0</v>
      </c>
      <c r="AF25" s="51">
        <f t="shared" si="23"/>
        <v>0</v>
      </c>
      <c r="AG25" s="51">
        <f t="shared" si="23"/>
        <v>0</v>
      </c>
      <c r="AH25" s="52"/>
      <c r="AI25" s="53"/>
    </row>
    <row r="26" spans="1:35" s="22" customFormat="1" ht="47.25" x14ac:dyDescent="0.25">
      <c r="A26" s="68"/>
      <c r="B26" s="71"/>
      <c r="C26" s="54" t="s">
        <v>30</v>
      </c>
      <c r="D26" s="55">
        <f>SUM(J26,L26,N26,P26,R26,T26,V26,X26,Z26,AB26,AD26,AF26)</f>
        <v>0</v>
      </c>
      <c r="E26" s="55">
        <f>J26</f>
        <v>0</v>
      </c>
      <c r="F26" s="55">
        <f>G26</f>
        <v>0</v>
      </c>
      <c r="G26" s="55">
        <f>SUM(K26,M26,O26,Q26,S26,U26,W26,Y26,AA26,AC26,AE26,AG26)</f>
        <v>0</v>
      </c>
      <c r="H26" s="55">
        <f>IFERROR(G26/D26*100,0)</f>
        <v>0</v>
      </c>
      <c r="I26" s="55">
        <f>IFERROR(G26/E26*100,0)</f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0</v>
      </c>
      <c r="AH26" s="57"/>
      <c r="AI26" s="53"/>
    </row>
    <row r="27" spans="1:35" s="22" customFormat="1" ht="31.5" x14ac:dyDescent="0.25">
      <c r="A27" s="69"/>
      <c r="B27" s="72"/>
      <c r="C27" s="54" t="s">
        <v>31</v>
      </c>
      <c r="D27" s="55">
        <f>SUM(J27,L27,N27,P27,R27,T27,V27,X27,Z27,AB27,AD27,AF27)</f>
        <v>0</v>
      </c>
      <c r="E27" s="55">
        <f>J27</f>
        <v>0</v>
      </c>
      <c r="F27" s="55">
        <f>G27</f>
        <v>0</v>
      </c>
      <c r="G27" s="55">
        <f>SUM(K27,M27,O27,Q27,S27,U27,W27,Y27,AA27,AC27,AE27,AG27)</f>
        <v>0</v>
      </c>
      <c r="H27" s="55">
        <f>IFERROR(G27/D27*100,0)</f>
        <v>0</v>
      </c>
      <c r="I27" s="55">
        <f>IFERROR(G27/E27*100,0)</f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7"/>
      <c r="AI27" s="53"/>
    </row>
  </sheetData>
  <mergeCells count="35">
    <mergeCell ref="A4:A6"/>
    <mergeCell ref="B4:B6"/>
    <mergeCell ref="C4:C6"/>
    <mergeCell ref="D4:D5"/>
    <mergeCell ref="E4:E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A20:A21"/>
    <mergeCell ref="B20:B21"/>
    <mergeCell ref="A22:A23"/>
    <mergeCell ref="B22:B23"/>
    <mergeCell ref="B24:AG2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2025-10-30T04:57:24Z</dcterms:modified>
</cp:coreProperties>
</file>