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Годовой отчет\"/>
    </mc:Choice>
  </mc:AlternateContent>
  <bookViews>
    <workbookView xWindow="0" yWindow="0" windowWidth="28800" windowHeight="12000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Степаненко Наталья Алексеевна - Личное представление" guid="{2A5A11D4-90C6-4A3E-8165-7D7BD634B22F}" mergeInterval="0" personalView="1" windowWidth="1280" windowHeight="139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4" l="1"/>
  <c r="E11" i="4"/>
  <c r="AI101" i="4" l="1"/>
  <c r="I101" i="4"/>
  <c r="H101" i="4"/>
  <c r="G101" i="4"/>
  <c r="E101" i="4"/>
  <c r="D101" i="4"/>
  <c r="AI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AI99" i="4"/>
  <c r="I99" i="4"/>
  <c r="H99" i="4"/>
  <c r="G99" i="4"/>
  <c r="F99" i="4"/>
  <c r="E99" i="4"/>
  <c r="D99" i="4"/>
  <c r="AI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AI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AI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AI95" i="4"/>
  <c r="AI94" i="4"/>
  <c r="I94" i="4"/>
  <c r="H94" i="4"/>
  <c r="G94" i="4"/>
  <c r="F94" i="4"/>
  <c r="E94" i="4"/>
  <c r="D94" i="4"/>
  <c r="AI93" i="4"/>
  <c r="I93" i="4"/>
  <c r="H93" i="4"/>
  <c r="G93" i="4"/>
  <c r="F93" i="4"/>
  <c r="E93" i="4"/>
  <c r="D93" i="4"/>
  <c r="AI92" i="4"/>
  <c r="I92" i="4"/>
  <c r="H92" i="4"/>
  <c r="G92" i="4"/>
  <c r="F92" i="4"/>
  <c r="E92" i="4"/>
  <c r="D92" i="4"/>
  <c r="AI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AI90" i="4"/>
  <c r="I90" i="4"/>
  <c r="H90" i="4"/>
  <c r="G90" i="4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I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AI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E86" i="4"/>
  <c r="D86" i="4"/>
  <c r="AI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I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AI82" i="4"/>
  <c r="I82" i="4"/>
  <c r="H82" i="4"/>
  <c r="G82" i="4"/>
  <c r="E82" i="4"/>
  <c r="D82" i="4"/>
  <c r="AI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AI80" i="4"/>
  <c r="I80" i="4"/>
  <c r="H80" i="4"/>
  <c r="G80" i="4"/>
  <c r="F80" i="4"/>
  <c r="E80" i="4"/>
  <c r="D80" i="4"/>
  <c r="G79" i="4"/>
  <c r="E79" i="4"/>
  <c r="I79" i="4" s="1"/>
  <c r="D79" i="4"/>
  <c r="H79" i="4" s="1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G78" i="4"/>
  <c r="F78" i="4"/>
  <c r="AI77" i="4"/>
  <c r="I77" i="4"/>
  <c r="H77" i="4"/>
  <c r="G77" i="4"/>
  <c r="E77" i="4"/>
  <c r="D77" i="4"/>
  <c r="AI76" i="4"/>
  <c r="I76" i="4"/>
  <c r="H76" i="4"/>
  <c r="G76" i="4"/>
  <c r="E76" i="4"/>
  <c r="D76" i="4"/>
  <c r="AI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AI67" i="4"/>
  <c r="I67" i="4"/>
  <c r="H67" i="4"/>
  <c r="G67" i="4"/>
  <c r="E67" i="4"/>
  <c r="D67" i="4"/>
  <c r="AI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AI65" i="4"/>
  <c r="I65" i="4"/>
  <c r="H65" i="4"/>
  <c r="G65" i="4"/>
  <c r="F65" i="4"/>
  <c r="E65" i="4"/>
  <c r="D65" i="4"/>
  <c r="AI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AI63" i="4"/>
  <c r="I63" i="4"/>
  <c r="H63" i="4"/>
  <c r="G63" i="4"/>
  <c r="E63" i="4"/>
  <c r="D63" i="4"/>
  <c r="AI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AI61" i="4"/>
  <c r="I61" i="4"/>
  <c r="H61" i="4"/>
  <c r="G61" i="4"/>
  <c r="E61" i="4"/>
  <c r="D61" i="4"/>
  <c r="AI60" i="4"/>
  <c r="I60" i="4"/>
  <c r="H60" i="4"/>
  <c r="G60" i="4"/>
  <c r="E60" i="4"/>
  <c r="D60" i="4"/>
  <c r="AI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AI58" i="4"/>
  <c r="I58" i="4"/>
  <c r="H58" i="4"/>
  <c r="G58" i="4"/>
  <c r="F58" i="4"/>
  <c r="E58" i="4"/>
  <c r="D58" i="4"/>
  <c r="AI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I56" i="4"/>
  <c r="I56" i="4"/>
  <c r="H56" i="4"/>
  <c r="G56" i="4"/>
  <c r="F56" i="4"/>
  <c r="E56" i="4"/>
  <c r="D56" i="4"/>
  <c r="AI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AI54" i="4"/>
  <c r="I54" i="4"/>
  <c r="H54" i="4"/>
  <c r="G54" i="4"/>
  <c r="F54" i="4"/>
  <c r="E54" i="4"/>
  <c r="D54" i="4"/>
  <c r="AI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AI52" i="4"/>
  <c r="I52" i="4"/>
  <c r="H52" i="4"/>
  <c r="G52" i="4"/>
  <c r="F52" i="4"/>
  <c r="E52" i="4"/>
  <c r="D52" i="4"/>
  <c r="AI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AI50" i="4"/>
  <c r="I50" i="4"/>
  <c r="H50" i="4"/>
  <c r="G50" i="4"/>
  <c r="F50" i="4"/>
  <c r="E50" i="4"/>
  <c r="D50" i="4"/>
  <c r="AI49" i="4"/>
  <c r="I49" i="4"/>
  <c r="H49" i="4"/>
  <c r="G49" i="4"/>
  <c r="E49" i="4"/>
  <c r="D49" i="4"/>
  <c r="AI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AI47" i="4"/>
  <c r="I47" i="4"/>
  <c r="H47" i="4"/>
  <c r="G47" i="4"/>
  <c r="E47" i="4"/>
  <c r="D47" i="4"/>
  <c r="AI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AI45" i="4"/>
  <c r="I45" i="4"/>
  <c r="H45" i="4"/>
  <c r="G45" i="4"/>
  <c r="F45" i="4"/>
  <c r="E45" i="4"/>
  <c r="D45" i="4"/>
  <c r="AI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AI43" i="4"/>
  <c r="I43" i="4"/>
  <c r="H43" i="4"/>
  <c r="G43" i="4"/>
  <c r="F43" i="4"/>
  <c r="E43" i="4"/>
  <c r="D43" i="4"/>
  <c r="AI42" i="4"/>
  <c r="I42" i="4"/>
  <c r="H42" i="4"/>
  <c r="G42" i="4"/>
  <c r="E42" i="4"/>
  <c r="D42" i="4"/>
  <c r="AI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AI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AI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AI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AI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AI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E36" i="4"/>
  <c r="D36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E35" i="4"/>
  <c r="D35" i="4"/>
  <c r="AI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AI33" i="4"/>
  <c r="I33" i="4"/>
  <c r="H33" i="4"/>
  <c r="G33" i="4"/>
  <c r="E33" i="4"/>
  <c r="D33" i="4"/>
  <c r="AI32" i="4"/>
  <c r="I32" i="4"/>
  <c r="H32" i="4"/>
  <c r="G32" i="4"/>
  <c r="E32" i="4"/>
  <c r="D32" i="4"/>
  <c r="AI31" i="4"/>
  <c r="I31" i="4"/>
  <c r="H31" i="4"/>
  <c r="G31" i="4"/>
  <c r="E31" i="4"/>
  <c r="D31" i="4"/>
  <c r="AI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AI29" i="4"/>
  <c r="I29" i="4"/>
  <c r="H29" i="4"/>
  <c r="G29" i="4"/>
  <c r="E29" i="4"/>
  <c r="D29" i="4"/>
  <c r="AI28" i="4"/>
  <c r="I28" i="4"/>
  <c r="H28" i="4"/>
  <c r="G28" i="4"/>
  <c r="F28" i="4"/>
  <c r="E28" i="4"/>
  <c r="D28" i="4"/>
  <c r="AI27" i="4"/>
  <c r="I27" i="4"/>
  <c r="H27" i="4"/>
  <c r="G27" i="4"/>
  <c r="F27" i="4"/>
  <c r="E27" i="4"/>
  <c r="D27" i="4"/>
  <c r="AI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AI25" i="4"/>
  <c r="I25" i="4"/>
  <c r="H25" i="4"/>
  <c r="G25" i="4"/>
  <c r="F25" i="4"/>
  <c r="E25" i="4"/>
  <c r="D25" i="4"/>
  <c r="AI24" i="4"/>
  <c r="I24" i="4"/>
  <c r="H24" i="4"/>
  <c r="G24" i="4"/>
  <c r="F24" i="4"/>
  <c r="E24" i="4"/>
  <c r="D24" i="4"/>
  <c r="AI23" i="4"/>
  <c r="I23" i="4"/>
  <c r="H23" i="4"/>
  <c r="G23" i="4"/>
  <c r="F23" i="4"/>
  <c r="E23" i="4"/>
  <c r="D23" i="4"/>
  <c r="AI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AI21" i="4"/>
  <c r="I21" i="4"/>
  <c r="H21" i="4"/>
  <c r="G21" i="4"/>
  <c r="F21" i="4"/>
  <c r="E21" i="4"/>
  <c r="D21" i="4"/>
  <c r="AI20" i="4"/>
  <c r="I20" i="4"/>
  <c r="H20" i="4"/>
  <c r="G20" i="4"/>
  <c r="F20" i="4"/>
  <c r="E20" i="4"/>
  <c r="D20" i="4"/>
  <c r="AI19" i="4"/>
  <c r="I19" i="4"/>
  <c r="H19" i="4"/>
  <c r="G19" i="4"/>
  <c r="F19" i="4"/>
  <c r="E19" i="4"/>
  <c r="D19" i="4"/>
  <c r="AI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I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AI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AI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I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AG11" i="4"/>
  <c r="AF11" i="4"/>
  <c r="AF8" i="4" s="1"/>
  <c r="AE11" i="4"/>
  <c r="AD11" i="4"/>
  <c r="AD8" i="4" s="1"/>
  <c r="AC11" i="4"/>
  <c r="AB11" i="4"/>
  <c r="AB8" i="4" s="1"/>
  <c r="AA11" i="4"/>
  <c r="Z11" i="4"/>
  <c r="Y11" i="4"/>
  <c r="X11" i="4"/>
  <c r="X8" i="4" s="1"/>
  <c r="W11" i="4"/>
  <c r="V11" i="4"/>
  <c r="V8" i="4" s="1"/>
  <c r="U11" i="4"/>
  <c r="T11" i="4"/>
  <c r="T8" i="4" s="1"/>
  <c r="S11" i="4"/>
  <c r="R11" i="4"/>
  <c r="Q11" i="4"/>
  <c r="P11" i="4"/>
  <c r="O11" i="4"/>
  <c r="N11" i="4"/>
  <c r="M11" i="4"/>
  <c r="L11" i="4"/>
  <c r="K11" i="4"/>
  <c r="J11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AG8" i="4"/>
  <c r="AE8" i="4"/>
  <c r="AC8" i="4"/>
  <c r="AA8" i="4"/>
  <c r="Z8" i="4"/>
  <c r="Y8" i="4"/>
  <c r="W8" i="4"/>
  <c r="U8" i="4"/>
  <c r="S8" i="4"/>
  <c r="Q8" i="4"/>
  <c r="P8" i="4"/>
  <c r="O8" i="4"/>
  <c r="N8" i="4"/>
  <c r="M8" i="4"/>
  <c r="L8" i="4"/>
  <c r="K8" i="4"/>
  <c r="J8" i="4"/>
  <c r="G8" i="4"/>
  <c r="F8" i="4"/>
  <c r="AI79" i="4" l="1"/>
  <c r="D78" i="4"/>
  <c r="E78" i="4"/>
  <c r="I78" i="4" s="1"/>
  <c r="D11" i="4"/>
  <c r="H11" i="4" s="1"/>
  <c r="R8" i="4"/>
  <c r="D8" i="4" l="1"/>
  <c r="H8" i="4" s="1"/>
  <c r="AI78" i="4"/>
  <c r="H78" i="4"/>
  <c r="I11" i="4"/>
  <c r="E8" i="4"/>
  <c r="I8" i="4" s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<sst xmlns="http://schemas.openxmlformats.org/spreadsheetml/2006/main" count="200" uniqueCount="90">
  <si>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</si>
  <si>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</si>
  <si>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</si>
  <si>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</si>
  <si>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</si>
  <si>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</si>
  <si>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</si>
  <si>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</si>
  <si>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</si>
  <si>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</si>
  <si>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</si>
  <si>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</si>
  <si>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</si>
  <si>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</si>
  <si>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</si>
  <si>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</si>
  <si>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</si>
  <si>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</si>
  <si>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</si>
  <si>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</si>
  <si>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</si>
  <si>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</si>
  <si>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</si>
  <si>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</si>
  <si>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</si>
  <si>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</si>
  <si>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</si>
  <si>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</si>
  <si>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</si>
  <si>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</si>
  <si>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</si>
  <si>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</si>
  <si>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</si>
  <si>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</si>
  <si>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</si>
  <si>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</si>
  <si>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</si>
  <si>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</si>
  <si>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</si>
  <si>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</si>
  <si>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</si>
  <si>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</si>
  <si>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</si>
  <si>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</si>
  <si>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</si>
  <si>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</si>
  <si>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</si>
  <si>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</si>
  <si>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</si>
  <si>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</si>
  <si>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</si>
  <si>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</si>
  <si>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</si>
  <si>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</si>
  <si>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</si>
  <si>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</si>
  <si>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</si>
  <si>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</si>
  <si>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</si>
  <si>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</si>
  <si>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</si>
  <si>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</si>
  <si>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</si>
  <si>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</si>
  <si>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</si>
  <si>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</si>
  <si>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</si>
  <si>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</si>
  <si>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</si>
  <si>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</si>
  <si>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Остаток, в связи с переплатой из месного бюджета в январе и феврале месяцах по выставленным счетам. Остаток будет закрыт в течении текущего года.</t>
  </si>
  <si>
    <t>Отклонение возникло в размере: 28,18 т.р. в связи с отсутствием документов на оплату</t>
  </si>
  <si>
    <t>Остаток средств в сумме 134,2 т.руб.- в т.ч. Приобретение ОС - 134,20 т.руб.,оплата по факту на основании документов на оплату и товарных накладных, средства будут использованы в июле.</t>
  </si>
  <si>
    <t>Остаток средств в сумме 314,7 т.руб.- в т.ч. Приобретение ОС .,оплата по факту на основании документов на оплату и товарных накладных, средства будут использованы в ноябре</t>
  </si>
  <si>
    <t>Остаток средств в сумме 120,00 т.руб.- в т.ч. транспортные расходы - 120,0 руб., оплата по факту на основании документов на оплату,  акта выполненных работ, средства будут использованы в ноябре.</t>
  </si>
  <si>
    <r>
      <rPr>
        <b/>
        <sz val="12"/>
        <rFont val="Times New Roman"/>
        <family val="1"/>
        <charset val="204"/>
      </rPr>
      <t>АРТ</t>
    </r>
    <r>
      <rPr>
        <sz val="12"/>
        <rFont val="Times New Roman"/>
        <family val="1"/>
        <charset val="204"/>
      </rPr>
      <t xml:space="preserve"> - Отклонение 8,800руб. - экономия по костюмам: приобретены утепленные костюмы - 4 комплекта (куртка, брюки, шапка)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</si>
  <si>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</si>
  <si>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</si>
  <si>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в 2025 году запланировано 5 287,715 тыс. руб. По факту сложилась экономия командировочных расходов в размере 192,221 тыс. руб. 
Сумма расходов в размере 5 095,50 тыс. руб. включает:
- 12 выездов сотрудников туристско-информационного центра в служебные командировки, в том числе участие в туристических выставках, форумах;
- приобретение 400 комплектов сувенирной продукции с логотипом к юбилею города;
- приобретение 100 шоколадных наборов с логотипом города;
- изготовление и печать 1 000 книг к юбилею города; 
- изготовление 25 хантыйских национальных предметов одежды;
- организацию 2 мероприятий в сфере туризма;
- приобретение стендов, фирменных стоек, ролл-апов;
- типографские и полиграфические расходы;
- услуги фотографа.
</t>
  </si>
  <si>
    <t>Отклонение - 12 238,314 тыс. руб., в том числе 7231,148 тыс. руб. - заработная плата,  23,201 тыс. руб. - оплата 3-х дней больничного за счет средств работодателя,  2318,440 тыс. руб. - начисление на выплаты по оплате труда, 132,189 тыс. руб. - услуги связи, 0,320 тыс. руб. - транспортные расходы,  405,042 тыс. руб. -  техническое обслуживание зданий, 83,284 тыс. руб. - противопожарное обслуживание,     7,673 тыс. руб. - медосмотр, 599,459 тыс. руб. - услуги охраны,   421,179 тыс. руб. - энергоснабжение; 9,082тыс. руб. - водопотребление,  609,171 тыс. руб. - налоги, 154,049 тыс руб. - содержание объекта благоустройства Набережная реки Ингу-Ягун., 136,0 тыс. руб. - оплата санаторно-курортных путевок, 108,077тыс.руб.-экономия по разработке проектно-сметной документации на утепление фасада МЦ "Метро"</t>
  </si>
  <si>
    <t>Отклонение - 4140,488 тыс. руб., в том числе: 1,360 тыс. руб. - оплата труда, 11,3 тыс. руб.  - материальная помощь к юбилейной дате, 112,511 тыс. руб. - суточные, проезд, проживание при служ. командировках,  2,537тыс. руб. - начисление на оплату труда, 18,700 тыс. руб. - транспортные услуги, 370,073 тыс. руб. - коммунальные платежи, 58,313тыс. руб. - предусмотрено на стирку скатертей, 62,458 тыс. руб. - техническое обсуживание системы видеонаблюдения и кассовых аппаратов, 129,160 тыс. руб. - текущий ремонт, 87,312тыс. руб. - предусмотрены договоры ГПХ на мойку посуды, 16,500 тыс. руб. - санитарно-эпидемиологическое обследование баров, 1190,592 тыс. руб. -прочие расходы, 0,894 тыс. руб.- приобретение основных средств, 1505,680 тыс. руб.- продукты питания, 270,85 тыс. руб. - прочие приобретения и призы, 302,248тыс. руб. - оплата налогов.</t>
  </si>
  <si>
    <t>Отклонение -133,117 тыс.руб. - в том числе: 0,004 тыс. руб. - экономия по контуру заземления металлоконструкций, 26,450 тыс. руб. - электроэнергия снежного городка, 0,100 тыс. руб. - суточные при служебных командировках, 2,563 тыс. руб. - экономия по подключению светодиодных фигур, 104,0 тыс. руб. - экономия по баннерам ко Дню города.</t>
  </si>
  <si>
    <r>
      <rPr>
        <b/>
        <sz val="12"/>
        <rFont val="Times New Roman"/>
        <family val="1"/>
        <charset val="204"/>
      </rPr>
      <t>АРТ</t>
    </r>
    <r>
      <rPr>
        <sz val="12"/>
        <rFont val="Times New Roman"/>
        <family val="1"/>
        <charset val="204"/>
      </rPr>
      <t xml:space="preserve"> - Отклонение 279,579 тыс.руб., 279,579 тыс.руб.- экономия по закупочным процедурам (сцена, новогодние светодиодные конструкции, ель, ограждение для ели, украшения для новогодней ели и пр.)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МВЦ</t>
    </r>
    <r>
      <rPr>
        <sz val="12"/>
        <rFont val="Times New Roman"/>
        <family val="1"/>
        <charset val="204"/>
      </rPr>
      <t xml:space="preserve"> - Остаток средств в сумме -1 555,701 т.руб., в т.ч., оплата командировочных расходов- 188,335 т.руб.,  прочие услуги -175,0 т.руб., приобретение ОС - 18,8 т.руб., сувенирная продукция - 1 173,566 т.руб., оплата по факту на основании документов на оплату, товарных накладных и акта выполненных работ, средства будут использованы в мае.</t>
    </r>
  </si>
  <si>
    <t>Отклонение возникло в размере:
- 20,5т.р.- услуги связи (в учреждении действует режим экономиии на телефонную связь)                                                                                                                                                                                                                                                                                                                                                                                                                                                                                                                                                                                                                                                                                                                                                                                                                                                                           
- 213,65т.р.-по коммунальным услугам (фактические показания счетчиков);
- 55,06т.р.-по работам и услугам по содержанию имущества (остаток средств по контрактам: на тех. обслуживание,содержание,тек. ремонт жил. фонда)
-0,30т.р.- страхование (экономия, при заключении конракта)
- 48,2т.р.- прочие работы, услуги (остаток средств на: физ. охрану объекта)
- 0,1т.р.-увеличение стоимости прочих материальных запасов (контракт на меньшую сумму)
- 77,05 т.р. -увеличение стоимости основных средств (экономия по процедуре котировок за приобретение МФУ 3 шт.)</t>
  </si>
  <si>
    <t>Отклонение возникло в размере: 74,43 т.р. в связи с поступлением средств за билеты за мероприятия по программе "Пушкинская карта"</t>
  </si>
  <si>
    <t>Остаток средств в сумме 2 923,852 т.руб., в т.ч.  остаток по  выплате заработной платы и соц.выплат  - 1 469,050  т.р. , начисл. на зар.плату -  467,095 т.руб., оплаты за коммунальные услуги по фактическим расходам и показаниям счетчиков- 748,703 т.р.,оплаты за содержание здания по факту предоставленных документов на оплату от поставщика - 143,849 т.руб., оплата услуг связи - 50,729 т.руб., оплата б/л за счет ср-в работод -44,426  т.руб.оплаты налога на имущество - 0 т.руб.оплата командировочных- 11,060 т.руб., оплата проезда в отпуск и обратно - 0 т.руб.,сан.кур.-0 т.руб.</t>
  </si>
  <si>
    <r>
      <rPr>
        <b/>
        <sz val="12"/>
        <rFont val="Times New Roman"/>
        <family val="1"/>
        <charset val="204"/>
      </rPr>
      <t>АРТ</t>
    </r>
    <r>
      <rPr>
        <sz val="12"/>
        <rFont val="Times New Roman"/>
        <family val="1"/>
        <charset val="204"/>
      </rPr>
      <t xml:space="preserve"> - Отклонение 507,196 тыс.руб., в том числе: 1,889 тыс. руб.  - на проведение юбилейных мероприятий (НК "ЛУКОЙЛ")- экономия по закупке звукового оборудования, 1,632тыс.руб.-экономия по текущиму ремонт помещений к праздничному мероприятию в КСК "Ягун", 63,303 тыс. руб. - экономия по монтажу-демонтажу сцены на выпускной бал "Белая ночь" и фестиваль "Фолк-фест Когалым" , 18,690 тыс. руб. - экономия по мастер-классам на мер. "Юнтагор", 133,266 тыс. руб. -экономия по охране на мероприятие "День города";191,288 тыс. руб. -экономия по приобретению подиума; 24,423 тыс. руб. - экономия по шатрам, столам;,  0,105 - консоли светодиодные, 72,600тыс. руб. - ростовые куклы (Ярмарка детства).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МВЦ </t>
    </r>
    <r>
      <rPr>
        <sz val="12"/>
        <rFont val="Times New Roman"/>
        <family val="1"/>
        <charset val="204"/>
      </rPr>
      <t>- Остаток средств в сумме 38,067 т.руб.- в т.ч. содержание - 15,0 т.руб., прочие услуги -23,097 т.руб., суммы возвращены в бюджет.</t>
    </r>
  </si>
  <si>
    <t>Остаток средств в сумме -192,221 т.руб., в т.ч., оплата командировочных расходов- 181,606 т.руб.,  сумма -10 615,42 возвращена в бюджет.</t>
  </si>
  <si>
    <t>Оплата и кассовый расход связан с поступлением средств от ПД. Сумма 358 239,32 еще не уточнена. Общее поступление средств - 5 575 851 рубль. Остаток средств 2025 года - 592 933,77.</t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</si>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</sst>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NumberFormat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9" fillId="0" borderId="9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G11" sqref="D11:G11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129" t="s">
        <v>24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130" t="s">
        <v>36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131" t="s">
        <v>25</v>
      </c>
      <c r="B4" s="134" t="s">
        <v>28</v>
      </c>
      <c r="C4" s="137" t="s">
        <v>29</v>
      </c>
      <c r="D4" s="140" t="s">
        <v>1</v>
      </c>
      <c r="E4" s="142" t="s">
        <v>1</v>
      </c>
      <c r="F4" s="142" t="s">
        <v>2</v>
      </c>
      <c r="G4" s="142" t="s">
        <v>3</v>
      </c>
      <c r="H4" s="125" t="s">
        <v>4</v>
      </c>
      <c r="I4" s="126"/>
      <c r="J4" s="125" t="s">
        <v>5</v>
      </c>
      <c r="K4" s="126"/>
      <c r="L4" s="125" t="s">
        <v>6</v>
      </c>
      <c r="M4" s="126"/>
      <c r="N4" s="125" t="s">
        <v>7</v>
      </c>
      <c r="O4" s="126"/>
      <c r="P4" s="125" t="s">
        <v>8</v>
      </c>
      <c r="Q4" s="126"/>
      <c r="R4" s="125" t="s">
        <v>9</v>
      </c>
      <c r="S4" s="126"/>
      <c r="T4" s="125" t="s">
        <v>10</v>
      </c>
      <c r="U4" s="126"/>
      <c r="V4" s="125" t="s">
        <v>11</v>
      </c>
      <c r="W4" s="126"/>
      <c r="X4" s="125" t="s">
        <v>12</v>
      </c>
      <c r="Y4" s="126"/>
      <c r="Z4" s="125" t="s">
        <v>13</v>
      </c>
      <c r="AA4" s="126"/>
      <c r="AB4" s="125" t="s">
        <v>14</v>
      </c>
      <c r="AC4" s="126"/>
      <c r="AD4" s="125" t="s">
        <v>15</v>
      </c>
      <c r="AE4" s="126"/>
      <c r="AF4" s="125" t="s">
        <v>16</v>
      </c>
      <c r="AG4" s="126"/>
      <c r="AH4" s="115" t="s">
        <v>17</v>
      </c>
    </row>
    <row r="5" spans="1:35" s="4" customFormat="1" ht="39" customHeight="1" x14ac:dyDescent="0.25">
      <c r="A5" s="132"/>
      <c r="B5" s="135"/>
      <c r="C5" s="138"/>
      <c r="D5" s="141"/>
      <c r="E5" s="143"/>
      <c r="F5" s="143"/>
      <c r="G5" s="143"/>
      <c r="H5" s="127"/>
      <c r="I5" s="128"/>
      <c r="J5" s="127"/>
      <c r="K5" s="128"/>
      <c r="L5" s="127"/>
      <c r="M5" s="128"/>
      <c r="N5" s="127"/>
      <c r="O5" s="128"/>
      <c r="P5" s="127"/>
      <c r="Q5" s="128"/>
      <c r="R5" s="127"/>
      <c r="S5" s="128"/>
      <c r="T5" s="127"/>
      <c r="U5" s="128"/>
      <c r="V5" s="127"/>
      <c r="W5" s="128"/>
      <c r="X5" s="127"/>
      <c r="Y5" s="128"/>
      <c r="Z5" s="127"/>
      <c r="AA5" s="128"/>
      <c r="AB5" s="127"/>
      <c r="AC5" s="128"/>
      <c r="AD5" s="127"/>
      <c r="AE5" s="128"/>
      <c r="AF5" s="127"/>
      <c r="AG5" s="128"/>
      <c r="AH5" s="116"/>
    </row>
    <row r="6" spans="1:35" s="4" customFormat="1" ht="64.5" customHeight="1" x14ac:dyDescent="0.25">
      <c r="A6" s="133"/>
      <c r="B6" s="136"/>
      <c r="C6" s="139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17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18"/>
      <c r="B8" s="100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859226.42100000009</v>
      </c>
      <c r="G8" s="34">
        <f>G9+G10+G12+G11</f>
        <v>796116.44100000011</v>
      </c>
      <c r="H8" s="34">
        <f>IFERROR(G8/D8*100,0)</f>
        <v>91.768546053978469</v>
      </c>
      <c r="I8" s="34">
        <f>IFERROR(G8/E8*100,0)</f>
        <v>91.768546053978469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72663.588999999993</v>
      </c>
      <c r="V8" s="35">
        <f t="shared" si="0"/>
        <v>82035.215999999986</v>
      </c>
      <c r="W8" s="35">
        <f t="shared" si="0"/>
        <v>76753.544999999984</v>
      </c>
      <c r="X8" s="35">
        <f t="shared" si="0"/>
        <v>64927.077000000005</v>
      </c>
      <c r="Y8" s="35">
        <f t="shared" si="0"/>
        <v>45559.665000000015</v>
      </c>
      <c r="Z8" s="35">
        <f t="shared" si="0"/>
        <v>49574.272000000004</v>
      </c>
      <c r="AA8" s="35">
        <f t="shared" si="0"/>
        <v>96505.390000000014</v>
      </c>
      <c r="AB8" s="35">
        <f t="shared" si="0"/>
        <v>50609.946999999993</v>
      </c>
      <c r="AC8" s="35">
        <f t="shared" si="0"/>
        <v>48810.896999999997</v>
      </c>
      <c r="AD8" s="35">
        <f t="shared" si="0"/>
        <v>38713.806999999993</v>
      </c>
      <c r="AE8" s="35">
        <f t="shared" si="0"/>
        <v>46543.505999999994</v>
      </c>
      <c r="AF8" s="35">
        <f t="shared" si="0"/>
        <v>85667.772000000012</v>
      </c>
      <c r="AG8" s="35">
        <f t="shared" si="0"/>
        <v>105027.12899999999</v>
      </c>
      <c r="AH8" s="36"/>
    </row>
    <row r="9" spans="1:35" s="14" customFormat="1" ht="26.25" customHeight="1" x14ac:dyDescent="0.25">
      <c r="A9" s="119"/>
      <c r="B9" s="121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6734.0239999999994</v>
      </c>
      <c r="G9" s="37">
        <f>K9+M9+O9+Q9+S9+U9+W9+Y9+AA9+AC9+AE9+AG9</f>
        <v>6734.0239999999994</v>
      </c>
      <c r="H9" s="37">
        <f>IFERROR(G9/D9*100,0)</f>
        <v>100.00010394984152</v>
      </c>
      <c r="I9" s="37">
        <f>IFERROR(G9/E9*100,0)</f>
        <v>100.00010394984152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1079.2939999999999</v>
      </c>
      <c r="V9" s="37">
        <f t="shared" si="1"/>
        <v>998.19500000000005</v>
      </c>
      <c r="W9" s="37">
        <f t="shared" si="1"/>
        <v>998.2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2196.89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19"/>
      <c r="B10" s="121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12633.075000000001</v>
      </c>
      <c r="G10" s="37">
        <f>K10+M10+O10+Q10+S10+U10+W10+Y10+AA10+AC10+AE10+AG10</f>
        <v>12633.075000000001</v>
      </c>
      <c r="H10" s="37">
        <f>IFERROR(G10/D10*100,0)</f>
        <v>99.999912927055192</v>
      </c>
      <c r="I10" s="37">
        <f>IFERROR(G10/E10*100,0)</f>
        <v>99.999912927055192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1682.125</v>
      </c>
      <c r="V10" s="37">
        <f t="shared" si="3"/>
        <v>1657.3789999999999</v>
      </c>
      <c r="W10" s="37">
        <f t="shared" si="3"/>
        <v>1583.3799999999999</v>
      </c>
      <c r="X10" s="37">
        <f t="shared" si="3"/>
        <v>22.1</v>
      </c>
      <c r="Y10" s="37">
        <f t="shared" si="3"/>
        <v>96.1</v>
      </c>
      <c r="Z10" s="37">
        <f t="shared" si="3"/>
        <v>3525.4500000000003</v>
      </c>
      <c r="AA10" s="37">
        <f t="shared" si="3"/>
        <v>3525.4500000000003</v>
      </c>
      <c r="AB10" s="37">
        <f t="shared" si="3"/>
        <v>22.1</v>
      </c>
      <c r="AC10" s="37">
        <f t="shared" si="3"/>
        <v>22.1</v>
      </c>
      <c r="AD10" s="37">
        <f t="shared" si="3"/>
        <v>22.1</v>
      </c>
      <c r="AE10" s="37">
        <f t="shared" si="3"/>
        <v>22.1</v>
      </c>
      <c r="AF10" s="37">
        <f t="shared" si="3"/>
        <v>514.64</v>
      </c>
      <c r="AG10" s="37">
        <f t="shared" si="3"/>
        <v>514.64</v>
      </c>
      <c r="AH10" s="38"/>
    </row>
    <row r="11" spans="1:35" s="14" customFormat="1" ht="40.5" customHeight="1" x14ac:dyDescent="0.25">
      <c r="A11" s="119"/>
      <c r="B11" s="121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745278.70200000005</v>
      </c>
      <c r="H11" s="37">
        <f>IFERROR(G11/D11*100,0)</f>
        <v>91.954088159807966</v>
      </c>
      <c r="I11" s="37">
        <f>IFERROR(G11/E11*100,0)</f>
        <v>91.954088159807966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66967.487999999998</v>
      </c>
      <c r="V11" s="37">
        <f t="shared" si="4"/>
        <v>76496.085999999981</v>
      </c>
      <c r="W11" s="37">
        <f t="shared" si="4"/>
        <v>71482.48599999999</v>
      </c>
      <c r="X11" s="37">
        <f t="shared" si="4"/>
        <v>63290.563000000002</v>
      </c>
      <c r="Y11" s="37">
        <f t="shared" si="4"/>
        <v>44655.602000000014</v>
      </c>
      <c r="Z11" s="37">
        <f t="shared" si="4"/>
        <v>41799.018000000004</v>
      </c>
      <c r="AA11" s="37">
        <f t="shared" si="4"/>
        <v>89373.000000000015</v>
      </c>
      <c r="AB11" s="37">
        <f t="shared" si="4"/>
        <v>47971.588999999993</v>
      </c>
      <c r="AC11" s="37">
        <f t="shared" si="4"/>
        <v>46770.403999999995</v>
      </c>
      <c r="AD11" s="37">
        <f t="shared" si="4"/>
        <v>36181.475999999995</v>
      </c>
      <c r="AE11" s="37">
        <f t="shared" si="4"/>
        <v>42727.467999999993</v>
      </c>
      <c r="AF11" s="37">
        <f t="shared" si="4"/>
        <v>77282.924000000014</v>
      </c>
      <c r="AG11" s="37">
        <f t="shared" si="4"/>
        <v>96592.29</v>
      </c>
      <c r="AH11" s="38"/>
    </row>
    <row r="12" spans="1:35" s="14" customFormat="1" ht="34.5" customHeight="1" x14ac:dyDescent="0.25">
      <c r="A12" s="120"/>
      <c r="B12" s="10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31470.639999999999</v>
      </c>
      <c r="G12" s="37">
        <f>K12+M12+O12+Q12+S12+U12+W12+Y12+AA12+AC12+AE12+AG12</f>
        <v>31470.639999999999</v>
      </c>
      <c r="H12" s="37">
        <f>IFERROR(G12/D12*100,0)</f>
        <v>83.544382362464447</v>
      </c>
      <c r="I12" s="37">
        <f>IFERROR(G12/E12*100,0)</f>
        <v>83.544382362464447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2934.6819999999998</v>
      </c>
      <c r="V12" s="37">
        <f t="shared" si="5"/>
        <v>2883.5560000000005</v>
      </c>
      <c r="W12" s="37">
        <f t="shared" si="5"/>
        <v>2689.4789999999998</v>
      </c>
      <c r="X12" s="37">
        <f t="shared" si="5"/>
        <v>1614.4139999999998</v>
      </c>
      <c r="Y12" s="37">
        <f t="shared" si="5"/>
        <v>807.96299999999997</v>
      </c>
      <c r="Z12" s="37">
        <f t="shared" si="5"/>
        <v>2052.9139999999998</v>
      </c>
      <c r="AA12" s="37">
        <f t="shared" si="5"/>
        <v>1410.0499999999997</v>
      </c>
      <c r="AB12" s="37">
        <f t="shared" si="5"/>
        <v>2616.2579999999998</v>
      </c>
      <c r="AC12" s="37">
        <f t="shared" si="5"/>
        <v>2018.393</v>
      </c>
      <c r="AD12" s="37">
        <f t="shared" si="5"/>
        <v>2510.2309999999998</v>
      </c>
      <c r="AE12" s="37">
        <f t="shared" si="5"/>
        <v>3793.9380000000001</v>
      </c>
      <c r="AF12" s="37">
        <f t="shared" si="5"/>
        <v>7870.2079999999996</v>
      </c>
      <c r="AG12" s="37">
        <f t="shared" si="5"/>
        <v>7920.1989999999996</v>
      </c>
      <c r="AH12" s="38"/>
    </row>
    <row r="13" spans="1:35" s="11" customFormat="1" ht="18.75" customHeight="1" x14ac:dyDescent="0.25">
      <c r="A13" s="32"/>
      <c r="B13" s="122" t="s">
        <v>38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4"/>
      <c r="AH13" s="31"/>
    </row>
    <row r="14" spans="1:35" s="10" customFormat="1" ht="23.25" customHeight="1" x14ac:dyDescent="0.25">
      <c r="A14" s="87" t="s">
        <v>32</v>
      </c>
      <c r="B14" s="89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735.899</v>
      </c>
      <c r="G14" s="26">
        <f t="shared" si="6"/>
        <v>735.899</v>
      </c>
      <c r="H14" s="26">
        <f t="shared" ref="H14:H34" si="7">IFERROR(G14/D14*100,0)</f>
        <v>99.999864111971732</v>
      </c>
      <c r="I14" s="26">
        <f t="shared" ref="I14:I34" si="8">IFERROR(G14/E14*100,0)</f>
        <v>99.999864111971732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298.34899999999999</v>
      </c>
      <c r="V14" s="26">
        <f t="shared" si="6"/>
        <v>24.35</v>
      </c>
      <c r="W14" s="26">
        <f t="shared" si="6"/>
        <v>24.450000000000003</v>
      </c>
      <c r="X14" s="26">
        <f t="shared" si="6"/>
        <v>24.35</v>
      </c>
      <c r="Y14" s="26">
        <f t="shared" si="6"/>
        <v>24.450000000000003</v>
      </c>
      <c r="Z14" s="26">
        <f t="shared" si="6"/>
        <v>108.35</v>
      </c>
      <c r="AA14" s="26">
        <f t="shared" si="6"/>
        <v>108.45</v>
      </c>
      <c r="AB14" s="26">
        <f t="shared" si="6"/>
        <v>24.35</v>
      </c>
      <c r="AC14" s="26">
        <f t="shared" si="6"/>
        <v>24.450000000000003</v>
      </c>
      <c r="AD14" s="26">
        <f t="shared" si="6"/>
        <v>24.35</v>
      </c>
      <c r="AE14" s="26">
        <f t="shared" si="6"/>
        <v>24.450000000000003</v>
      </c>
      <c r="AF14" s="26">
        <f t="shared" si="6"/>
        <v>36.04</v>
      </c>
      <c r="AG14" s="26">
        <f t="shared" si="6"/>
        <v>37.739999999999995</v>
      </c>
      <c r="AH14" s="28"/>
      <c r="AI14" s="12">
        <f>G14-D14</f>
        <v>-1.00000000009004E-3</v>
      </c>
    </row>
    <row r="15" spans="1:35" s="10" customFormat="1" ht="17.25" customHeight="1" x14ac:dyDescent="0.25">
      <c r="A15" s="88"/>
      <c r="B15" s="90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96.403999999999996</v>
      </c>
      <c r="G15" s="29">
        <f>SUM(K15,M15,O15,Q15,S15,U15,W15,Y15,AA15,AC15,AE15,AG15)</f>
        <v>96.403999999999996</v>
      </c>
      <c r="H15" s="29">
        <f t="shared" si="7"/>
        <v>100.00414937759334</v>
      </c>
      <c r="I15" s="29">
        <f t="shared" si="8"/>
        <v>100.00414937759334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96.403999999999996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3.9999999999906777E-3</v>
      </c>
    </row>
    <row r="16" spans="1:35" s="10" customFormat="1" ht="37.5" customHeight="1" x14ac:dyDescent="0.25">
      <c r="A16" s="88"/>
      <c r="B16" s="90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492.19500000000005</v>
      </c>
      <c r="G16" s="29">
        <f>SUM(K16,M16,O16,Q16,S16,U16,W16,Y16,AA16,AC16,AE16,AG16)</f>
        <v>492.19500000000005</v>
      </c>
      <c r="H16" s="29">
        <f t="shared" si="7"/>
        <v>99.998984152783407</v>
      </c>
      <c r="I16" s="29">
        <f t="shared" si="8"/>
        <v>99.998984152783407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144.79499999999999</v>
      </c>
      <c r="V16" s="30">
        <f t="shared" si="10"/>
        <v>22.1</v>
      </c>
      <c r="W16" s="30">
        <f t="shared" si="10"/>
        <v>22.1</v>
      </c>
      <c r="X16" s="30">
        <f t="shared" si="10"/>
        <v>22.1</v>
      </c>
      <c r="Y16" s="30">
        <f t="shared" si="10"/>
        <v>22.1</v>
      </c>
      <c r="Z16" s="30">
        <f t="shared" si="10"/>
        <v>89.3</v>
      </c>
      <c r="AA16" s="30">
        <f t="shared" si="10"/>
        <v>89.3</v>
      </c>
      <c r="AB16" s="30">
        <f t="shared" si="10"/>
        <v>22.1</v>
      </c>
      <c r="AC16" s="30">
        <f t="shared" si="10"/>
        <v>22.1</v>
      </c>
      <c r="AD16" s="30">
        <f t="shared" si="10"/>
        <v>22.1</v>
      </c>
      <c r="AE16" s="30">
        <f t="shared" si="10"/>
        <v>22.1</v>
      </c>
      <c r="AF16" s="30">
        <f t="shared" si="10"/>
        <v>32.94</v>
      </c>
      <c r="AG16" s="30">
        <f t="shared" si="10"/>
        <v>32.94</v>
      </c>
      <c r="AH16" s="28"/>
      <c r="AI16" s="12">
        <f t="shared" ref="AI16:AI80" si="11">G16-D16</f>
        <v>-5.0000000000522959E-3</v>
      </c>
    </row>
    <row r="17" spans="1:35" s="11" customFormat="1" ht="33" customHeight="1" x14ac:dyDescent="0.25">
      <c r="A17" s="104"/>
      <c r="B17" s="91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147.29999999999998</v>
      </c>
      <c r="G17" s="29">
        <f>SUM(K17,M17,O17,Q17,S17,U17,W17,Y17,AA17,AC17,AE17,AG17)</f>
        <v>147.29999999999998</v>
      </c>
      <c r="H17" s="29">
        <f t="shared" si="7"/>
        <v>99.999999999999972</v>
      </c>
      <c r="I17" s="29">
        <f t="shared" si="8"/>
        <v>99.999999999999972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57.149999999999991</v>
      </c>
      <c r="V17" s="33">
        <f t="shared" si="10"/>
        <v>2.25</v>
      </c>
      <c r="W17" s="33">
        <f t="shared" si="10"/>
        <v>2.35</v>
      </c>
      <c r="X17" s="33">
        <f t="shared" si="10"/>
        <v>2.25</v>
      </c>
      <c r="Y17" s="33">
        <f t="shared" si="10"/>
        <v>2.35</v>
      </c>
      <c r="Z17" s="33">
        <f t="shared" si="10"/>
        <v>19.05</v>
      </c>
      <c r="AA17" s="33">
        <f t="shared" si="10"/>
        <v>19.150000000000002</v>
      </c>
      <c r="AB17" s="33">
        <f t="shared" si="10"/>
        <v>2.25</v>
      </c>
      <c r="AC17" s="33">
        <f t="shared" si="10"/>
        <v>2.35</v>
      </c>
      <c r="AD17" s="33">
        <f t="shared" si="10"/>
        <v>2.25</v>
      </c>
      <c r="AE17" s="33">
        <f t="shared" si="10"/>
        <v>2.35</v>
      </c>
      <c r="AF17" s="33">
        <f t="shared" si="10"/>
        <v>3.0999999999999996</v>
      </c>
      <c r="AG17" s="33">
        <f t="shared" si="10"/>
        <v>4.8</v>
      </c>
      <c r="AH17" s="31"/>
      <c r="AI17" s="12">
        <f t="shared" si="11"/>
        <v>0</v>
      </c>
    </row>
    <row r="18" spans="1:35" s="10" customFormat="1" ht="21" customHeight="1" x14ac:dyDescent="0.25">
      <c r="A18" s="87"/>
      <c r="B18" s="92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273.899</v>
      </c>
      <c r="G18" s="26">
        <f>G20+G21+G19</f>
        <v>273.899</v>
      </c>
      <c r="H18" s="26">
        <f t="shared" si="7"/>
        <v>99.999634903249373</v>
      </c>
      <c r="I18" s="26">
        <f t="shared" si="8"/>
        <v>99.999634903249373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273.899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-9.9999999997635314E-4</v>
      </c>
    </row>
    <row r="19" spans="1:35" s="10" customFormat="1" ht="23.25" customHeight="1" x14ac:dyDescent="0.25">
      <c r="A19" s="88"/>
      <c r="B19" s="93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96.403999999999996</v>
      </c>
      <c r="G19" s="29">
        <f>SUM(K19,M19,O19,Q19,S19,U19,W19,Y19,AA19,AC19,AE19,AG19)</f>
        <v>96.403999999999996</v>
      </c>
      <c r="H19" s="29">
        <f t="shared" si="7"/>
        <v>100.00414937759334</v>
      </c>
      <c r="I19" s="29">
        <f t="shared" si="8"/>
        <v>100.00414937759334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96.403999999999996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3.9999999999906777E-3</v>
      </c>
    </row>
    <row r="20" spans="1:35" s="10" customFormat="1" ht="36.75" customHeight="1" x14ac:dyDescent="0.25">
      <c r="A20" s="88"/>
      <c r="B20" s="93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122.69499999999999</v>
      </c>
      <c r="G20" s="29">
        <f>SUM(K20,M20,O20,Q20,S20,U20,W20,Y20,AA20,AC20,AE20,AG20)</f>
        <v>122.69499999999999</v>
      </c>
      <c r="H20" s="29">
        <f t="shared" si="7"/>
        <v>99.995925020374884</v>
      </c>
      <c r="I20" s="29">
        <f t="shared" si="8"/>
        <v>99.995925020374884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122.69499999999999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-5.0000000000096634E-3</v>
      </c>
    </row>
    <row r="21" spans="1:35" s="11" customFormat="1" ht="33" customHeight="1" x14ac:dyDescent="0.25">
      <c r="A21" s="104"/>
      <c r="B21" s="94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54.8</v>
      </c>
      <c r="G21" s="29">
        <f>SUM(K21,M21,O21,Q21,S21,U21,W21,Y21,AA21,AC21,AE21,AG21)</f>
        <v>54.8</v>
      </c>
      <c r="H21" s="29">
        <f t="shared" si="7"/>
        <v>100</v>
      </c>
      <c r="I21" s="29">
        <f t="shared" si="8"/>
        <v>100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54.8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0</v>
      </c>
    </row>
    <row r="22" spans="1:35" s="10" customFormat="1" ht="18" customHeight="1" x14ac:dyDescent="0.25">
      <c r="A22" s="87"/>
      <c r="B22" s="92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184.29999999999998</v>
      </c>
      <c r="G22" s="26">
        <f>G24+G25+G23</f>
        <v>184.29999999999998</v>
      </c>
      <c r="H22" s="26">
        <f t="shared" si="7"/>
        <v>100</v>
      </c>
      <c r="I22" s="26">
        <f t="shared" si="8"/>
        <v>100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11.65</v>
      </c>
      <c r="V22" s="26">
        <f t="shared" si="13"/>
        <v>11.65</v>
      </c>
      <c r="W22" s="26">
        <f t="shared" si="13"/>
        <v>11.65</v>
      </c>
      <c r="X22" s="26">
        <f t="shared" si="13"/>
        <v>11.65</v>
      </c>
      <c r="Y22" s="26">
        <f t="shared" si="13"/>
        <v>11.65</v>
      </c>
      <c r="Z22" s="26">
        <f t="shared" si="13"/>
        <v>11.65</v>
      </c>
      <c r="AA22" s="26">
        <f t="shared" si="13"/>
        <v>11.65</v>
      </c>
      <c r="AB22" s="26">
        <f t="shared" si="13"/>
        <v>11.65</v>
      </c>
      <c r="AC22" s="26">
        <f t="shared" si="13"/>
        <v>11.65</v>
      </c>
      <c r="AD22" s="26">
        <f t="shared" si="13"/>
        <v>11.65</v>
      </c>
      <c r="AE22" s="26">
        <f t="shared" si="13"/>
        <v>11.65</v>
      </c>
      <c r="AF22" s="26">
        <f t="shared" si="13"/>
        <v>23.34</v>
      </c>
      <c r="AG22" s="26">
        <f t="shared" si="13"/>
        <v>23.34</v>
      </c>
      <c r="AH22" s="28"/>
      <c r="AI22" s="12">
        <f t="shared" si="11"/>
        <v>0</v>
      </c>
    </row>
    <row r="23" spans="1:35" s="10" customFormat="1" ht="36" hidden="1" customHeight="1" x14ac:dyDescent="0.25">
      <c r="A23" s="88"/>
      <c r="B23" s="93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88"/>
      <c r="B24" s="93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147.39999999999998</v>
      </c>
      <c r="G24" s="29">
        <f>SUM(K24,M24,O24,Q24,S24,U24,W24,Y24,AA24,AC24,AE24,AG24)</f>
        <v>147.39999999999998</v>
      </c>
      <c r="H24" s="29">
        <f t="shared" si="7"/>
        <v>100</v>
      </c>
      <c r="I24" s="29">
        <f t="shared" si="8"/>
        <v>100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10.1</v>
      </c>
      <c r="V24" s="30">
        <v>10.1</v>
      </c>
      <c r="W24" s="30">
        <v>10.1</v>
      </c>
      <c r="X24" s="30">
        <v>10.1</v>
      </c>
      <c r="Y24" s="30">
        <v>10.1</v>
      </c>
      <c r="Z24" s="30">
        <v>10.1</v>
      </c>
      <c r="AA24" s="30">
        <v>10.1</v>
      </c>
      <c r="AB24" s="30">
        <v>10.1</v>
      </c>
      <c r="AC24" s="30">
        <v>10.1</v>
      </c>
      <c r="AD24" s="30">
        <v>10.1</v>
      </c>
      <c r="AE24" s="30">
        <v>10.1</v>
      </c>
      <c r="AF24" s="30">
        <v>20.94</v>
      </c>
      <c r="AG24" s="30">
        <v>20.94</v>
      </c>
      <c r="AH24" s="28"/>
      <c r="AI24" s="12">
        <f t="shared" si="11"/>
        <v>0</v>
      </c>
    </row>
    <row r="25" spans="1:35" s="11" customFormat="1" ht="28.5" customHeight="1" x14ac:dyDescent="0.25">
      <c r="A25" s="104"/>
      <c r="B25" s="94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36.9</v>
      </c>
      <c r="G25" s="29">
        <f>SUM(K25,M25,O25,Q25,S25,U25,W25,Y25,AA25,AC25,AE25,AG25)</f>
        <v>36.9</v>
      </c>
      <c r="H25" s="29">
        <f t="shared" si="7"/>
        <v>100</v>
      </c>
      <c r="I25" s="29">
        <f t="shared" si="8"/>
        <v>100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1.55</v>
      </c>
      <c r="V25" s="33">
        <v>1.55</v>
      </c>
      <c r="W25" s="33">
        <v>1.55</v>
      </c>
      <c r="X25" s="33">
        <v>1.55</v>
      </c>
      <c r="Y25" s="33">
        <v>1.55</v>
      </c>
      <c r="Z25" s="33">
        <v>1.55</v>
      </c>
      <c r="AA25" s="33">
        <v>1.55</v>
      </c>
      <c r="AB25" s="33">
        <v>1.55</v>
      </c>
      <c r="AC25" s="33">
        <v>1.55</v>
      </c>
      <c r="AD25" s="33">
        <v>1.55</v>
      </c>
      <c r="AE25" s="33">
        <v>1.55</v>
      </c>
      <c r="AF25" s="33">
        <v>2.4</v>
      </c>
      <c r="AG25" s="33">
        <v>2.4</v>
      </c>
      <c r="AH25" s="31"/>
      <c r="AI25" s="12">
        <f t="shared" si="11"/>
        <v>0</v>
      </c>
    </row>
    <row r="26" spans="1:35" s="10" customFormat="1" ht="51" customHeight="1" x14ac:dyDescent="0.25">
      <c r="A26" s="87"/>
      <c r="B26" s="92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277.70000000000005</v>
      </c>
      <c r="G26" s="26">
        <f>G28+G29+G27</f>
        <v>277.7</v>
      </c>
      <c r="H26" s="26">
        <f t="shared" si="7"/>
        <v>99.999999999999972</v>
      </c>
      <c r="I26" s="26">
        <f t="shared" si="8"/>
        <v>99.999999999999972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12.8</v>
      </c>
      <c r="V26" s="26">
        <f t="shared" si="14"/>
        <v>12.7</v>
      </c>
      <c r="W26" s="26">
        <f t="shared" si="14"/>
        <v>12.8</v>
      </c>
      <c r="X26" s="26">
        <f t="shared" si="14"/>
        <v>12.7</v>
      </c>
      <c r="Y26" s="26">
        <f t="shared" si="14"/>
        <v>12.8</v>
      </c>
      <c r="Z26" s="26">
        <f t="shared" si="14"/>
        <v>96.7</v>
      </c>
      <c r="AA26" s="26">
        <f t="shared" si="14"/>
        <v>96.800000000000011</v>
      </c>
      <c r="AB26" s="26">
        <f t="shared" si="14"/>
        <v>12.7</v>
      </c>
      <c r="AC26" s="26">
        <f t="shared" si="14"/>
        <v>12.8</v>
      </c>
      <c r="AD26" s="26">
        <f t="shared" si="14"/>
        <v>12.7</v>
      </c>
      <c r="AE26" s="26">
        <f t="shared" si="14"/>
        <v>12.8</v>
      </c>
      <c r="AF26" s="26">
        <f t="shared" si="14"/>
        <v>12.7</v>
      </c>
      <c r="AG26" s="26">
        <f t="shared" si="14"/>
        <v>14.4</v>
      </c>
      <c r="AH26" s="64" t="s">
        <v>70</v>
      </c>
      <c r="AI26" s="12">
        <f t="shared" si="11"/>
        <v>0</v>
      </c>
    </row>
    <row r="27" spans="1:35" s="10" customFormat="1" ht="42.75" hidden="1" customHeight="1" x14ac:dyDescent="0.25">
      <c r="A27" s="88"/>
      <c r="B27" s="93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88"/>
      <c r="B28" s="93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222.10000000000002</v>
      </c>
      <c r="G28" s="29">
        <f>SUM(K28,M28,O28,Q28,S28,U28,W28,Y28,AA28,AC28,AE28,AG28)</f>
        <v>222.10000000000002</v>
      </c>
      <c r="H28" s="29">
        <f t="shared" si="7"/>
        <v>100</v>
      </c>
      <c r="I28" s="29">
        <f t="shared" si="8"/>
        <v>100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12</v>
      </c>
      <c r="V28" s="30">
        <v>12</v>
      </c>
      <c r="W28" s="30">
        <v>12</v>
      </c>
      <c r="X28" s="30">
        <v>12</v>
      </c>
      <c r="Y28" s="30">
        <v>12</v>
      </c>
      <c r="Z28" s="30">
        <v>79.2</v>
      </c>
      <c r="AA28" s="30">
        <v>79.2</v>
      </c>
      <c r="AB28" s="30">
        <v>12</v>
      </c>
      <c r="AC28" s="30">
        <v>12</v>
      </c>
      <c r="AD28" s="30">
        <v>12</v>
      </c>
      <c r="AE28" s="30">
        <v>12</v>
      </c>
      <c r="AF28" s="30">
        <v>12</v>
      </c>
      <c r="AG28" s="30">
        <v>12</v>
      </c>
      <c r="AH28" s="28"/>
      <c r="AI28" s="12">
        <f t="shared" si="11"/>
        <v>0</v>
      </c>
    </row>
    <row r="29" spans="1:35" s="11" customFormat="1" ht="38.25" customHeight="1" x14ac:dyDescent="0.25">
      <c r="A29" s="104"/>
      <c r="B29" s="94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55.599999999999987</v>
      </c>
      <c r="H29" s="29">
        <f t="shared" si="7"/>
        <v>99.999999999999929</v>
      </c>
      <c r="I29" s="29">
        <f t="shared" si="8"/>
        <v>99.999999999999929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0.8</v>
      </c>
      <c r="V29" s="33">
        <v>0.7</v>
      </c>
      <c r="W29" s="33">
        <v>0.8</v>
      </c>
      <c r="X29" s="33">
        <v>0.7</v>
      </c>
      <c r="Y29" s="33">
        <v>0.8</v>
      </c>
      <c r="Z29" s="33">
        <v>17.5</v>
      </c>
      <c r="AA29" s="33">
        <v>17.600000000000001</v>
      </c>
      <c r="AB29" s="33">
        <v>0.7</v>
      </c>
      <c r="AC29" s="33">
        <v>0.8</v>
      </c>
      <c r="AD29" s="33">
        <v>0.7</v>
      </c>
      <c r="AE29" s="33">
        <v>0.8</v>
      </c>
      <c r="AF29" s="33">
        <v>0.7</v>
      </c>
      <c r="AG29" s="33">
        <v>2.4</v>
      </c>
      <c r="AH29" s="31"/>
      <c r="AI29" s="12">
        <f t="shared" si="11"/>
        <v>0</v>
      </c>
    </row>
    <row r="30" spans="1:35" s="10" customFormat="1" ht="21" customHeight="1" x14ac:dyDescent="0.25">
      <c r="A30" s="87" t="s">
        <v>35</v>
      </c>
      <c r="B30" s="89" t="s">
        <v>77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17366.835999999999</v>
      </c>
      <c r="H30" s="26">
        <f t="shared" si="7"/>
        <v>99.999999999999972</v>
      </c>
      <c r="I30" s="26">
        <f t="shared" si="8"/>
        <v>99.999999999999972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2571.6529999999998</v>
      </c>
      <c r="V30" s="26">
        <f t="shared" si="16"/>
        <v>2611.7080000000001</v>
      </c>
      <c r="W30" s="26">
        <f t="shared" si="16"/>
        <v>2611.7139999999999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5748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0</v>
      </c>
    </row>
    <row r="31" spans="1:35" s="10" customFormat="1" ht="34.5" customHeight="1" x14ac:dyDescent="0.25">
      <c r="A31" s="88"/>
      <c r="B31" s="90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6637.6200000000008</v>
      </c>
      <c r="H31" s="29">
        <f t="shared" si="7"/>
        <v>100.00004519694343</v>
      </c>
      <c r="I31" s="29">
        <f t="shared" si="8"/>
        <v>100.00004519694343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982.89</v>
      </c>
      <c r="V31" s="29">
        <v>998.19500000000005</v>
      </c>
      <c r="W31" s="29">
        <v>998.2</v>
      </c>
      <c r="X31" s="29">
        <v>0</v>
      </c>
      <c r="Y31" s="29">
        <v>0</v>
      </c>
      <c r="Z31" s="29">
        <v>2196.89</v>
      </c>
      <c r="AA31" s="29">
        <v>2196.89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3.0000000006111804E-3</v>
      </c>
    </row>
    <row r="32" spans="1:35" s="10" customFormat="1" ht="45" customHeight="1" x14ac:dyDescent="0.25">
      <c r="A32" s="88"/>
      <c r="B32" s="90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10381.879999999999</v>
      </c>
      <c r="H32" s="29">
        <f t="shared" si="7"/>
        <v>99.999942207032504</v>
      </c>
      <c r="I32" s="29">
        <f t="shared" si="8"/>
        <v>99.999942207032504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1537.33</v>
      </c>
      <c r="V32" s="30">
        <v>1561.279</v>
      </c>
      <c r="W32" s="30">
        <v>1561.28</v>
      </c>
      <c r="X32" s="30">
        <v>0</v>
      </c>
      <c r="Y32" s="30">
        <v>0</v>
      </c>
      <c r="Z32" s="30">
        <v>3436.15</v>
      </c>
      <c r="AA32" s="30">
        <v>3436.15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-6.0000000012223609E-3</v>
      </c>
    </row>
    <row r="33" spans="1:35" s="11" customFormat="1" ht="75" customHeight="1" x14ac:dyDescent="0.25">
      <c r="A33" s="104"/>
      <c r="B33" s="91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347.33600000000001</v>
      </c>
      <c r="H33" s="29">
        <f t="shared" si="7"/>
        <v>100.00086372443735</v>
      </c>
      <c r="I33" s="29">
        <f t="shared" si="8"/>
        <v>100.00086372443735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51.433</v>
      </c>
      <c r="V33" s="33">
        <v>52.234000000000002</v>
      </c>
      <c r="W33" s="33">
        <v>52.234000000000002</v>
      </c>
      <c r="X33" s="33">
        <v>0</v>
      </c>
      <c r="Y33" s="33">
        <v>0</v>
      </c>
      <c r="Z33" s="33">
        <v>114.96</v>
      </c>
      <c r="AA33" s="33">
        <v>114.96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2.9999999999859028E-3</v>
      </c>
    </row>
    <row r="34" spans="1:35" s="11" customFormat="1" ht="28.5" customHeight="1" x14ac:dyDescent="0.25">
      <c r="A34" s="102" t="s">
        <v>31</v>
      </c>
      <c r="B34" s="115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624203.44700000004</v>
      </c>
      <c r="G34" s="26">
        <f>G37+G36</f>
        <v>598357.51799999992</v>
      </c>
      <c r="H34" s="26">
        <f t="shared" si="7"/>
        <v>94.666281707420836</v>
      </c>
      <c r="I34" s="26">
        <f t="shared" si="8"/>
        <v>94.919321660464107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44417.154000000002</v>
      </c>
      <c r="V34" s="27">
        <f t="shared" si="17"/>
        <v>63060.172999999995</v>
      </c>
      <c r="W34" s="27">
        <f t="shared" si="17"/>
        <v>57378.370999999999</v>
      </c>
      <c r="X34" s="27">
        <f t="shared" si="17"/>
        <v>54619.336000000003</v>
      </c>
      <c r="Y34" s="27">
        <f t="shared" si="17"/>
        <v>41725.26400000001</v>
      </c>
      <c r="Z34" s="27">
        <f t="shared" si="17"/>
        <v>33587.571000000004</v>
      </c>
      <c r="AA34" s="27">
        <f t="shared" si="17"/>
        <v>78382.377000000008</v>
      </c>
      <c r="AB34" s="27">
        <f t="shared" si="17"/>
        <v>30117.618999999999</v>
      </c>
      <c r="AC34" s="27">
        <f t="shared" si="17"/>
        <v>29497.431</v>
      </c>
      <c r="AD34" s="27">
        <f t="shared" si="17"/>
        <v>25377.856</v>
      </c>
      <c r="AE34" s="27">
        <f t="shared" si="17"/>
        <v>33322.262999999999</v>
      </c>
      <c r="AF34" s="27">
        <f t="shared" si="17"/>
        <v>68184.978000000003</v>
      </c>
      <c r="AG34" s="27">
        <f t="shared" si="17"/>
        <v>85238.115999999995</v>
      </c>
      <c r="AH34" s="28"/>
      <c r="AI34" s="12">
        <f t="shared" si="11"/>
        <v>-33712.853000000003</v>
      </c>
    </row>
    <row r="35" spans="1:35" s="11" customFormat="1" ht="28.5" customHeight="1" x14ac:dyDescent="0.25">
      <c r="A35" s="103"/>
      <c r="B35" s="116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1685</v>
      </c>
      <c r="H35" s="29">
        <f t="shared" ref="H35:H50" si="18">IFERROR(G35/D35*100,0)</f>
        <v>100</v>
      </c>
      <c r="I35" s="29">
        <f t="shared" ref="I35:I50" si="19">IFERROR(G35/E35*100,0)</f>
        <v>100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481.7</v>
      </c>
      <c r="AH35" s="28"/>
      <c r="AI35" s="12"/>
    </row>
    <row r="36" spans="1:35" s="14" customFormat="1" ht="55.5" customHeight="1" x14ac:dyDescent="0.25">
      <c r="A36" s="103"/>
      <c r="B36" s="116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570467.20799999987</v>
      </c>
      <c r="H36" s="37">
        <f t="shared" si="18"/>
        <v>95.445779345966315</v>
      </c>
      <c r="I36" s="37">
        <f t="shared" si="19"/>
        <v>95.445779345966315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42211.781999999999</v>
      </c>
      <c r="V36" s="33">
        <f t="shared" si="21"/>
        <v>60260.496999999996</v>
      </c>
      <c r="W36" s="33">
        <f t="shared" si="21"/>
        <v>54890.031999999999</v>
      </c>
      <c r="X36" s="33">
        <f t="shared" si="21"/>
        <v>53080.502</v>
      </c>
      <c r="Y36" s="33">
        <f t="shared" si="21"/>
        <v>40981.061000000009</v>
      </c>
      <c r="Z36" s="33">
        <f t="shared" si="21"/>
        <v>32020.427000000003</v>
      </c>
      <c r="AA36" s="33">
        <f t="shared" si="21"/>
        <v>77024.937000000005</v>
      </c>
      <c r="AB36" s="33">
        <f t="shared" si="21"/>
        <v>27985.440999999999</v>
      </c>
      <c r="AC36" s="33">
        <f t="shared" si="21"/>
        <v>27597.218000000001</v>
      </c>
      <c r="AD36" s="33">
        <f t="shared" si="21"/>
        <v>23024.865000000002</v>
      </c>
      <c r="AE36" s="33">
        <f t="shared" si="21"/>
        <v>29685.564999999999</v>
      </c>
      <c r="AF36" s="33">
        <f t="shared" si="21"/>
        <v>60482.999000000003</v>
      </c>
      <c r="AG36" s="33">
        <f t="shared" si="21"/>
        <v>77486.146999999997</v>
      </c>
      <c r="AH36" s="36"/>
      <c r="AI36" s="12">
        <f t="shared" si="11"/>
        <v>-27219.994000000064</v>
      </c>
    </row>
    <row r="37" spans="1:35" s="14" customFormat="1" ht="37.5" customHeight="1" x14ac:dyDescent="0.25">
      <c r="A37" s="88"/>
      <c r="B37" s="116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27890.31</v>
      </c>
      <c r="G37" s="37">
        <f>SUM(K37,M37,O37,Q37,S37,U37,W37,Y37,AA37,AC37,AE37,AG37)</f>
        <v>27890.31</v>
      </c>
      <c r="H37" s="37">
        <f t="shared" si="18"/>
        <v>85.296243957880336</v>
      </c>
      <c r="I37" s="37">
        <f t="shared" si="19"/>
        <v>85.296243957880336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2205.3719999999998</v>
      </c>
      <c r="V37" s="33">
        <f t="shared" si="22"/>
        <v>2799.6760000000004</v>
      </c>
      <c r="W37" s="33">
        <f t="shared" si="22"/>
        <v>2488.3389999999999</v>
      </c>
      <c r="X37" s="33">
        <f t="shared" si="22"/>
        <v>1538.8339999999998</v>
      </c>
      <c r="Y37" s="33">
        <f t="shared" si="22"/>
        <v>744.20299999999997</v>
      </c>
      <c r="Z37" s="33">
        <f t="shared" si="22"/>
        <v>1567.144</v>
      </c>
      <c r="AA37" s="33">
        <f t="shared" si="22"/>
        <v>1357.4399999999998</v>
      </c>
      <c r="AB37" s="33">
        <f t="shared" si="22"/>
        <v>2132.1779999999999</v>
      </c>
      <c r="AC37" s="33">
        <f t="shared" si="22"/>
        <v>1900.213</v>
      </c>
      <c r="AD37" s="33">
        <f t="shared" si="22"/>
        <v>2352.991</v>
      </c>
      <c r="AE37" s="33">
        <f t="shared" si="22"/>
        <v>3636.6979999999999</v>
      </c>
      <c r="AF37" s="33">
        <f t="shared" si="22"/>
        <v>7701.9789999999994</v>
      </c>
      <c r="AG37" s="33">
        <f t="shared" si="22"/>
        <v>7751.9690000000001</v>
      </c>
      <c r="AH37" s="36"/>
      <c r="AI37" s="12">
        <f t="shared" si="11"/>
        <v>-4807.8590000000004</v>
      </c>
    </row>
    <row r="38" spans="1:35" s="11" customFormat="1" ht="30.75" customHeight="1" x14ac:dyDescent="0.25">
      <c r="A38" s="102"/>
      <c r="B38" s="107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558843.01699999999</v>
      </c>
      <c r="G38" s="26">
        <f>G40+G39</f>
        <v>558843.01699999999</v>
      </c>
      <c r="H38" s="26">
        <f t="shared" si="18"/>
        <v>94.624324048828569</v>
      </c>
      <c r="I38" s="26">
        <f t="shared" si="19"/>
        <v>94.624324048828569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42732.774000000005</v>
      </c>
      <c r="V38" s="27">
        <f t="shared" si="23"/>
        <v>63060.172999999995</v>
      </c>
      <c r="W38" s="27">
        <f t="shared" si="23"/>
        <v>56066.468000000001</v>
      </c>
      <c r="X38" s="27">
        <f t="shared" si="23"/>
        <v>53124.536</v>
      </c>
      <c r="Y38" s="27">
        <f t="shared" si="23"/>
        <v>40804.894000000008</v>
      </c>
      <c r="Z38" s="27">
        <f t="shared" si="23"/>
        <v>33560.046000000002</v>
      </c>
      <c r="AA38" s="27">
        <f t="shared" si="23"/>
        <v>78734.377000000008</v>
      </c>
      <c r="AB38" s="27">
        <f t="shared" si="23"/>
        <v>27713.418999999998</v>
      </c>
      <c r="AC38" s="27">
        <f t="shared" si="23"/>
        <v>29369.859</v>
      </c>
      <c r="AD38" s="27">
        <f t="shared" si="23"/>
        <v>25214.656000000003</v>
      </c>
      <c r="AE38" s="27">
        <f t="shared" si="23"/>
        <v>25867.323</v>
      </c>
      <c r="AF38" s="27">
        <f t="shared" si="23"/>
        <v>58317.478000000003</v>
      </c>
      <c r="AG38" s="27">
        <f t="shared" si="23"/>
        <v>73645.945999999996</v>
      </c>
      <c r="AH38" s="28"/>
      <c r="AI38" s="12">
        <f t="shared" si="11"/>
        <v>-31748.273999999859</v>
      </c>
    </row>
    <row r="39" spans="1:35" s="11" customFormat="1" ht="54" customHeight="1" x14ac:dyDescent="0.25">
      <c r="A39" s="103"/>
      <c r="B39" s="108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530952.70699999994</v>
      </c>
      <c r="G39" s="29">
        <f>SUM(K39,M39,O39,Q39,S39,U39,W39,Y39,AA39,AC39,AE39,AG39)</f>
        <v>530952.70699999994</v>
      </c>
      <c r="H39" s="29">
        <f t="shared" si="18"/>
        <v>95.171043711128618</v>
      </c>
      <c r="I39" s="29">
        <f t="shared" si="19"/>
        <v>95.171043711128618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40527.402000000002</v>
      </c>
      <c r="V39" s="30">
        <f t="shared" si="24"/>
        <v>60260.496999999996</v>
      </c>
      <c r="W39" s="30">
        <f t="shared" si="24"/>
        <v>53578.129000000001</v>
      </c>
      <c r="X39" s="30">
        <f t="shared" si="24"/>
        <v>51585.701999999997</v>
      </c>
      <c r="Y39" s="30">
        <f t="shared" si="24"/>
        <v>40060.691000000006</v>
      </c>
      <c r="Z39" s="30">
        <f t="shared" si="24"/>
        <v>31992.902000000002</v>
      </c>
      <c r="AA39" s="30">
        <f t="shared" si="24"/>
        <v>77376.937000000005</v>
      </c>
      <c r="AB39" s="30">
        <f t="shared" si="24"/>
        <v>25581.240999999998</v>
      </c>
      <c r="AC39" s="30">
        <f>AC42+AC45+AC47+AC49+AC52+AC54+AC56+AC58+AC60+AC63+AC65+AC67</f>
        <v>27469.646000000001</v>
      </c>
      <c r="AD39" s="30">
        <f t="shared" si="24"/>
        <v>22861.665000000001</v>
      </c>
      <c r="AE39" s="30">
        <f t="shared" si="24"/>
        <v>22230.625</v>
      </c>
      <c r="AF39" s="30">
        <f t="shared" si="24"/>
        <v>50615.499000000003</v>
      </c>
      <c r="AG39" s="30">
        <f t="shared" si="24"/>
        <v>65893.976999999999</v>
      </c>
      <c r="AH39" s="28"/>
      <c r="AI39" s="12">
        <f t="shared" si="11"/>
        <v>-26940.414999999921</v>
      </c>
    </row>
    <row r="40" spans="1:35" s="11" customFormat="1" ht="46.5" customHeight="1" x14ac:dyDescent="0.25">
      <c r="A40" s="88"/>
      <c r="B40" s="108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27890.31</v>
      </c>
      <c r="G40" s="29">
        <f>SUM(K40,M40,O40,Q40,S40,U40,W40,Y40,AA40,AC40,AE40,AG40)</f>
        <v>27890.31</v>
      </c>
      <c r="H40" s="29">
        <f t="shared" si="18"/>
        <v>85.296243957880336</v>
      </c>
      <c r="I40" s="29">
        <f t="shared" si="19"/>
        <v>85.296243957880336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2205.3719999999998</v>
      </c>
      <c r="V40" s="30">
        <f t="shared" si="25"/>
        <v>2799.6760000000004</v>
      </c>
      <c r="W40" s="30">
        <f t="shared" si="25"/>
        <v>2488.3389999999999</v>
      </c>
      <c r="X40" s="30">
        <f t="shared" si="25"/>
        <v>1538.8339999999998</v>
      </c>
      <c r="Y40" s="30">
        <f t="shared" si="25"/>
        <v>744.20299999999997</v>
      </c>
      <c r="Z40" s="30">
        <f t="shared" si="25"/>
        <v>1567.144</v>
      </c>
      <c r="AA40" s="30">
        <f t="shared" si="25"/>
        <v>1357.4399999999998</v>
      </c>
      <c r="AB40" s="30">
        <f t="shared" si="25"/>
        <v>2132.1779999999999</v>
      </c>
      <c r="AC40" s="30">
        <f t="shared" si="25"/>
        <v>1900.213</v>
      </c>
      <c r="AD40" s="30">
        <f t="shared" si="25"/>
        <v>2352.991</v>
      </c>
      <c r="AE40" s="30">
        <f t="shared" si="25"/>
        <v>3636.6979999999999</v>
      </c>
      <c r="AF40" s="30">
        <f t="shared" si="25"/>
        <v>7701.9789999999994</v>
      </c>
      <c r="AG40" s="30">
        <f t="shared" si="25"/>
        <v>7751.9690000000001</v>
      </c>
      <c r="AH40" s="28"/>
      <c r="AI40" s="12">
        <f t="shared" si="11"/>
        <v>-4807.8590000000004</v>
      </c>
    </row>
    <row r="41" spans="1:35" s="11" customFormat="1" ht="159.75" customHeight="1" x14ac:dyDescent="0.25">
      <c r="A41" s="109"/>
      <c r="B41" s="11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77499.106</v>
      </c>
      <c r="G41" s="37">
        <f>G43+G42</f>
        <v>77084.099999999991</v>
      </c>
      <c r="H41" s="29">
        <f t="shared" si="18"/>
        <v>99.369050404422637</v>
      </c>
      <c r="I41" s="29">
        <f t="shared" si="19"/>
        <v>99.369050404422637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7121.1100000000006</v>
      </c>
      <c r="V41" s="30">
        <f t="shared" si="26"/>
        <v>7840.66</v>
      </c>
      <c r="W41" s="30">
        <f t="shared" si="26"/>
        <v>7113.32</v>
      </c>
      <c r="X41" s="30">
        <f t="shared" si="26"/>
        <v>6643.86</v>
      </c>
      <c r="Y41" s="30">
        <f t="shared" si="26"/>
        <v>5956.74</v>
      </c>
      <c r="Z41" s="30">
        <f t="shared" si="26"/>
        <v>6041.02</v>
      </c>
      <c r="AA41" s="30">
        <f t="shared" si="26"/>
        <v>4440.63</v>
      </c>
      <c r="AB41" s="30">
        <f t="shared" si="26"/>
        <v>5311.7400000000007</v>
      </c>
      <c r="AC41" s="30">
        <f t="shared" si="26"/>
        <v>6196.6900000000005</v>
      </c>
      <c r="AD41" s="30">
        <f t="shared" si="26"/>
        <v>5191.72</v>
      </c>
      <c r="AE41" s="30">
        <f t="shared" si="26"/>
        <v>5500.92</v>
      </c>
      <c r="AF41" s="30">
        <f t="shared" si="26"/>
        <v>9514.77</v>
      </c>
      <c r="AG41" s="30">
        <f t="shared" si="26"/>
        <v>12636.07</v>
      </c>
      <c r="AH41" s="79" t="s">
        <v>83</v>
      </c>
      <c r="AI41" s="12">
        <f t="shared" si="11"/>
        <v>-489.44999999999709</v>
      </c>
    </row>
    <row r="42" spans="1:35" s="11" customFormat="1" ht="33.75" customHeight="1" x14ac:dyDescent="0.25">
      <c r="A42" s="110"/>
      <c r="B42" s="11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77021.98</v>
      </c>
      <c r="H42" s="29">
        <f t="shared" si="18"/>
        <v>99.464067495392072</v>
      </c>
      <c r="I42" s="29">
        <f t="shared" si="19"/>
        <v>99.464067495392072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7112.22</v>
      </c>
      <c r="V42" s="30">
        <v>7811.4</v>
      </c>
      <c r="W42" s="30">
        <v>7111.88</v>
      </c>
      <c r="X42" s="30">
        <v>6640.5</v>
      </c>
      <c r="Y42" s="30">
        <v>5948.21</v>
      </c>
      <c r="Z42" s="30">
        <v>6040.3</v>
      </c>
      <c r="AA42" s="30">
        <v>4440.2</v>
      </c>
      <c r="AB42" s="30">
        <v>5311.02</v>
      </c>
      <c r="AC42" s="30">
        <v>6195.81</v>
      </c>
      <c r="AD42" s="30">
        <v>5191</v>
      </c>
      <c r="AE42" s="30">
        <v>5499.87</v>
      </c>
      <c r="AF42" s="30">
        <v>9464.93</v>
      </c>
      <c r="AG42" s="30">
        <v>12623.51</v>
      </c>
      <c r="AH42" s="31"/>
      <c r="AI42" s="12">
        <f t="shared" si="11"/>
        <v>-415.00999999999476</v>
      </c>
    </row>
    <row r="43" spans="1:35" s="11" customFormat="1" ht="28.5" customHeight="1" x14ac:dyDescent="0.25">
      <c r="A43" s="111"/>
      <c r="B43" s="11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62.120000000000005</v>
      </c>
      <c r="G43" s="29">
        <f>SUM(K43,M43,O43,Q43,S43,U43,W43,Y43,AA43,AC43,AE43,AG43)</f>
        <v>62.120000000000005</v>
      </c>
      <c r="H43" s="29">
        <f t="shared" si="18"/>
        <v>45.489162272993561</v>
      </c>
      <c r="I43" s="29">
        <f t="shared" si="19"/>
        <v>45.489162272993561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8.89</v>
      </c>
      <c r="V43" s="30">
        <v>29.26</v>
      </c>
      <c r="W43" s="30">
        <v>1.44</v>
      </c>
      <c r="X43" s="30">
        <v>3.36</v>
      </c>
      <c r="Y43" s="30">
        <v>8.5299999999999994</v>
      </c>
      <c r="Z43" s="30">
        <v>0.72</v>
      </c>
      <c r="AA43" s="30">
        <v>0.43</v>
      </c>
      <c r="AB43" s="30">
        <v>0.72</v>
      </c>
      <c r="AC43" s="30">
        <v>0.88</v>
      </c>
      <c r="AD43" s="30">
        <v>0.72</v>
      </c>
      <c r="AE43" s="30">
        <v>1.05</v>
      </c>
      <c r="AF43" s="30">
        <v>49.84</v>
      </c>
      <c r="AG43" s="30">
        <v>12.56</v>
      </c>
      <c r="AH43" s="64" t="s">
        <v>84</v>
      </c>
      <c r="AI43" s="12">
        <f t="shared" si="11"/>
        <v>-74.44</v>
      </c>
    </row>
    <row r="44" spans="1:35" s="11" customFormat="1" ht="27" customHeight="1" x14ac:dyDescent="0.25">
      <c r="A44" s="40"/>
      <c r="B44" s="106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707.5</v>
      </c>
      <c r="G44" s="29">
        <f>G45</f>
        <v>707.5</v>
      </c>
      <c r="H44" s="29">
        <f t="shared" si="18"/>
        <v>100</v>
      </c>
      <c r="I44" s="29">
        <f t="shared" si="19"/>
        <v>100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257.5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0</v>
      </c>
    </row>
    <row r="45" spans="1:35" s="11" customFormat="1" ht="33.75" customHeight="1" x14ac:dyDescent="0.25">
      <c r="A45" s="40"/>
      <c r="B45" s="106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707.5</v>
      </c>
      <c r="G45" s="29">
        <f>SUM(K45,M45,O45,Q45,S45,U45,W45,Y45,AA45,AC45,AE45,AG45)</f>
        <v>707.5</v>
      </c>
      <c r="H45" s="29">
        <f t="shared" si="18"/>
        <v>100</v>
      </c>
      <c r="I45" s="29">
        <f t="shared" si="19"/>
        <v>100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257.5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0</v>
      </c>
    </row>
    <row r="46" spans="1:35" s="11" customFormat="1" ht="51.75" customHeight="1" x14ac:dyDescent="0.25">
      <c r="A46" s="40"/>
      <c r="B46" s="106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144.6</v>
      </c>
      <c r="G46" s="29">
        <f>G47</f>
        <v>144.6</v>
      </c>
      <c r="H46" s="29">
        <f t="shared" si="18"/>
        <v>99.999999999999972</v>
      </c>
      <c r="I46" s="29">
        <f t="shared" si="19"/>
        <v>99.999999999999972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28.18</v>
      </c>
      <c r="AH46" s="62" t="s">
        <v>71</v>
      </c>
      <c r="AI46" s="12">
        <f t="shared" si="11"/>
        <v>0</v>
      </c>
    </row>
    <row r="47" spans="1:35" s="11" customFormat="1" ht="37.5" customHeight="1" x14ac:dyDescent="0.25">
      <c r="A47" s="40"/>
      <c r="B47" s="106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144.6</v>
      </c>
      <c r="H47" s="29">
        <f t="shared" si="18"/>
        <v>99.999999999999972</v>
      </c>
      <c r="I47" s="29">
        <f t="shared" si="19"/>
        <v>99.999999999999972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28.18</v>
      </c>
      <c r="AH47" s="31"/>
      <c r="AI47" s="12">
        <f t="shared" si="11"/>
        <v>0</v>
      </c>
    </row>
    <row r="48" spans="1:35" s="11" customFormat="1" ht="71.25" customHeight="1" x14ac:dyDescent="0.25">
      <c r="A48" s="109"/>
      <c r="B48" s="11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86577.066000000006</v>
      </c>
      <c r="G48" s="29">
        <f>G50+G49</f>
        <v>83653.213999999993</v>
      </c>
      <c r="H48" s="29">
        <f t="shared" si="18"/>
        <v>95.96549596510134</v>
      </c>
      <c r="I48" s="29">
        <f t="shared" si="19"/>
        <v>95.96549596510134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8962.246000000001</v>
      </c>
      <c r="V48" s="30">
        <f t="shared" si="29"/>
        <v>8051.1409999999996</v>
      </c>
      <c r="W48" s="30">
        <f t="shared" si="29"/>
        <v>8844.8909999999996</v>
      </c>
      <c r="X48" s="30">
        <f t="shared" si="29"/>
        <v>7543.7790000000005</v>
      </c>
      <c r="Y48" s="30">
        <f t="shared" si="29"/>
        <v>5463.5459999999994</v>
      </c>
      <c r="Z48" s="30">
        <f t="shared" si="29"/>
        <v>6865.7</v>
      </c>
      <c r="AA48" s="30">
        <f t="shared" si="29"/>
        <v>4844.4830000000002</v>
      </c>
      <c r="AB48" s="30">
        <f t="shared" si="29"/>
        <v>6395.5429999999997</v>
      </c>
      <c r="AC48" s="30">
        <f t="shared" si="29"/>
        <v>6452.4170000000004</v>
      </c>
      <c r="AD48" s="30">
        <f t="shared" si="29"/>
        <v>6703.7670000000007</v>
      </c>
      <c r="AE48" s="30">
        <f t="shared" si="29"/>
        <v>5846.5370000000003</v>
      </c>
      <c r="AF48" s="30">
        <f t="shared" si="29"/>
        <v>4565.6270000000004</v>
      </c>
      <c r="AG48" s="30">
        <f t="shared" si="29"/>
        <v>12128.278999999999</v>
      </c>
      <c r="AH48" s="80" t="s">
        <v>85</v>
      </c>
      <c r="AI48" s="12">
        <f t="shared" si="11"/>
        <v>-3516.8809999999939</v>
      </c>
    </row>
    <row r="49" spans="1:35" s="11" customFormat="1" ht="33.75" customHeight="1" x14ac:dyDescent="0.25">
      <c r="A49" s="110"/>
      <c r="B49" s="11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79028.535999999993</v>
      </c>
      <c r="H49" s="29">
        <f t="shared" si="18"/>
        <v>96.432143489782973</v>
      </c>
      <c r="I49" s="29">
        <f t="shared" si="19"/>
        <v>96.432143489782973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8823.3310000000001</v>
      </c>
      <c r="V49" s="30">
        <v>7855.9</v>
      </c>
      <c r="W49" s="30">
        <v>8054.625</v>
      </c>
      <c r="X49" s="30">
        <v>7335.5</v>
      </c>
      <c r="Y49" s="30">
        <v>5337.4229999999998</v>
      </c>
      <c r="Z49" s="30">
        <v>6760.9</v>
      </c>
      <c r="AA49" s="30">
        <v>4722.9970000000003</v>
      </c>
      <c r="AB49" s="30">
        <v>6198.902</v>
      </c>
      <c r="AC49" s="30">
        <v>6014.1170000000002</v>
      </c>
      <c r="AD49" s="30">
        <v>6093.9660000000003</v>
      </c>
      <c r="AE49" s="30">
        <v>5315.2139999999999</v>
      </c>
      <c r="AF49" s="30">
        <v>3378.415</v>
      </c>
      <c r="AG49" s="30">
        <v>10813.334999999999</v>
      </c>
      <c r="AH49" s="31"/>
      <c r="AI49" s="12">
        <f t="shared" si="11"/>
        <v>-2923.9470000000001</v>
      </c>
    </row>
    <row r="50" spans="1:35" s="11" customFormat="1" ht="54" customHeight="1" x14ac:dyDescent="0.25">
      <c r="A50" s="111"/>
      <c r="B50" s="11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4624.6779999999999</v>
      </c>
      <c r="G50" s="29">
        <f>SUM(K50,M50,O50,Q50,S50,U50,W50,Y50,AA50,AC50,AE50,AG50)</f>
        <v>4624.6779999999999</v>
      </c>
      <c r="H50" s="29">
        <f t="shared" si="18"/>
        <v>88.635912367573511</v>
      </c>
      <c r="I50" s="29">
        <f t="shared" si="19"/>
        <v>88.635912367573511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138.91499999999999</v>
      </c>
      <c r="V50" s="30">
        <v>195.24100000000001</v>
      </c>
      <c r="W50" s="30">
        <v>790.26599999999996</v>
      </c>
      <c r="X50" s="30">
        <v>208.279</v>
      </c>
      <c r="Y50" s="30">
        <v>126.123</v>
      </c>
      <c r="Z50" s="30">
        <v>104.8</v>
      </c>
      <c r="AA50" s="30">
        <v>121.486</v>
      </c>
      <c r="AB50" s="30">
        <v>196.64099999999999</v>
      </c>
      <c r="AC50" s="30">
        <v>438.3</v>
      </c>
      <c r="AD50" s="30">
        <v>609.80100000000004</v>
      </c>
      <c r="AE50" s="30">
        <v>531.32299999999998</v>
      </c>
      <c r="AF50" s="30">
        <v>1187.212</v>
      </c>
      <c r="AG50" s="30">
        <v>1314.944</v>
      </c>
      <c r="AH50" s="83" t="s">
        <v>88</v>
      </c>
      <c r="AI50" s="12">
        <f t="shared" si="11"/>
        <v>-592.9340000000002</v>
      </c>
    </row>
    <row r="51" spans="1:35" s="11" customFormat="1" ht="30.75" customHeight="1" x14ac:dyDescent="0.25">
      <c r="A51" s="40"/>
      <c r="B51" s="106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314.7</v>
      </c>
      <c r="G51" s="29">
        <f>G52</f>
        <v>314.7</v>
      </c>
      <c r="H51" s="29">
        <f t="shared" ref="H51:H59" si="31">IFERROR(G51/D51*100,0)</f>
        <v>100</v>
      </c>
      <c r="I51" s="29">
        <f t="shared" ref="I51:I59" si="32">IFERROR(G51/E51*100,0)</f>
        <v>100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314.7</v>
      </c>
      <c r="AH51" s="70" t="s">
        <v>73</v>
      </c>
      <c r="AI51" s="12">
        <f t="shared" si="11"/>
        <v>0</v>
      </c>
    </row>
    <row r="52" spans="1:35" s="11" customFormat="1" ht="37.5" customHeight="1" x14ac:dyDescent="0.25">
      <c r="A52" s="40"/>
      <c r="B52" s="106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314.7</v>
      </c>
      <c r="G52" s="29">
        <f>SUM(K52,M52,O52,Q52,S52,U52,W52,Y52,AA52,AC52,AE52,AG52)</f>
        <v>314.7</v>
      </c>
      <c r="H52" s="29">
        <f t="shared" si="31"/>
        <v>100</v>
      </c>
      <c r="I52" s="29">
        <f t="shared" si="32"/>
        <v>100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314.7</v>
      </c>
      <c r="AH52" s="31"/>
      <c r="AI52" s="12">
        <f t="shared" si="11"/>
        <v>0</v>
      </c>
    </row>
    <row r="53" spans="1:35" s="11" customFormat="1" ht="30.75" customHeight="1" x14ac:dyDescent="0.25">
      <c r="A53" s="40"/>
      <c r="B53" s="106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75.599999999999994</v>
      </c>
      <c r="G53" s="29">
        <f>G54</f>
        <v>75.599999999999994</v>
      </c>
      <c r="H53" s="29">
        <f t="shared" si="31"/>
        <v>100</v>
      </c>
      <c r="I53" s="29">
        <f t="shared" si="32"/>
        <v>100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75.599999999999994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0</v>
      </c>
    </row>
    <row r="54" spans="1:35" s="11" customFormat="1" ht="37.5" customHeight="1" x14ac:dyDescent="0.25">
      <c r="A54" s="39"/>
      <c r="B54" s="106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75.599999999999994</v>
      </c>
      <c r="G54" s="29">
        <f>SUM(K54,M54,O54,Q54,S54,U54,W54,Y54,AA54,AC54,AE54,AG54)</f>
        <v>75.599999999999994</v>
      </c>
      <c r="H54" s="29">
        <f t="shared" si="31"/>
        <v>100</v>
      </c>
      <c r="I54" s="29">
        <f t="shared" si="32"/>
        <v>100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75.599999999999994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0</v>
      </c>
    </row>
    <row r="55" spans="1:35" s="11" customFormat="1" ht="30.75" customHeight="1" x14ac:dyDescent="0.25">
      <c r="A55" s="39"/>
      <c r="B55" s="106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500</v>
      </c>
      <c r="G55" s="29">
        <f>G56</f>
        <v>500</v>
      </c>
      <c r="H55" s="29">
        <f t="shared" si="31"/>
        <v>100</v>
      </c>
      <c r="I55" s="29">
        <f t="shared" si="32"/>
        <v>100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83</v>
      </c>
      <c r="Z55" s="29">
        <f t="shared" si="35"/>
        <v>0</v>
      </c>
      <c r="AA55" s="29">
        <f t="shared" si="35"/>
        <v>21.44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120</v>
      </c>
      <c r="AH55" s="70" t="s">
        <v>74</v>
      </c>
      <c r="AI55" s="12">
        <f t="shared" si="11"/>
        <v>0</v>
      </c>
    </row>
    <row r="56" spans="1:35" s="11" customFormat="1" ht="37.5" customHeight="1" x14ac:dyDescent="0.25">
      <c r="A56" s="39"/>
      <c r="B56" s="106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500</v>
      </c>
      <c r="G56" s="29">
        <f>SUM(K56,M56,O56,Q56,S56,U56,W56,Y56,AA56,AC56,AE56,AG56)</f>
        <v>500</v>
      </c>
      <c r="H56" s="29">
        <f t="shared" si="31"/>
        <v>100</v>
      </c>
      <c r="I56" s="29">
        <f t="shared" si="32"/>
        <v>100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83</v>
      </c>
      <c r="Z56" s="30">
        <v>0</v>
      </c>
      <c r="AA56" s="30">
        <v>21.44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120</v>
      </c>
      <c r="AH56" s="28"/>
      <c r="AI56" s="12">
        <f t="shared" si="11"/>
        <v>0</v>
      </c>
    </row>
    <row r="57" spans="1:35" s="11" customFormat="1" ht="30.75" customHeight="1" x14ac:dyDescent="0.25">
      <c r="A57" s="39"/>
      <c r="B57" s="106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434.2</v>
      </c>
      <c r="G57" s="29">
        <f>G58</f>
        <v>434.2</v>
      </c>
      <c r="H57" s="29">
        <f t="shared" si="31"/>
        <v>100</v>
      </c>
      <c r="I57" s="29">
        <f t="shared" si="32"/>
        <v>100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134.19999999999999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0</v>
      </c>
    </row>
    <row r="58" spans="1:35" s="11" customFormat="1" ht="37.5" customHeight="1" x14ac:dyDescent="0.25">
      <c r="A58" s="39"/>
      <c r="B58" s="106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434.2</v>
      </c>
      <c r="G58" s="29">
        <f>SUM(K58,M58,O58,Q58,S58,U58,W58,Y58,AA58,AC58,AE58,AG58)</f>
        <v>434.2</v>
      </c>
      <c r="H58" s="29">
        <f t="shared" si="31"/>
        <v>100</v>
      </c>
      <c r="I58" s="29">
        <f t="shared" si="32"/>
        <v>100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134.19999999999999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 t="s">
        <v>72</v>
      </c>
      <c r="AI58" s="12">
        <f t="shared" si="11"/>
        <v>0</v>
      </c>
    </row>
    <row r="59" spans="1:35" s="11" customFormat="1" ht="23.25" customHeight="1" x14ac:dyDescent="0.25">
      <c r="A59" s="109"/>
      <c r="B59" s="11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179621.49599999998</v>
      </c>
      <c r="H59" s="29">
        <f t="shared" si="31"/>
        <v>91.643480137530389</v>
      </c>
      <c r="I59" s="29">
        <f t="shared" si="32"/>
        <v>91.643480137530389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19324.252</v>
      </c>
      <c r="V59" s="30">
        <f t="shared" si="37"/>
        <v>20491.98</v>
      </c>
      <c r="W59" s="30">
        <f t="shared" si="37"/>
        <v>20423.498000000003</v>
      </c>
      <c r="X59" s="30">
        <f t="shared" si="37"/>
        <v>12981.284</v>
      </c>
      <c r="Y59" s="30">
        <f t="shared" si="37"/>
        <v>9521.3319999999985</v>
      </c>
      <c r="Z59" s="30">
        <f t="shared" si="37"/>
        <v>12288.455</v>
      </c>
      <c r="AA59" s="30">
        <f t="shared" si="37"/>
        <v>11425.767</v>
      </c>
      <c r="AB59" s="30">
        <f t="shared" si="37"/>
        <v>15970.16</v>
      </c>
      <c r="AC59" s="30">
        <f t="shared" si="37"/>
        <v>15117.142</v>
      </c>
      <c r="AD59" s="30">
        <f t="shared" si="37"/>
        <v>12661.468999999999</v>
      </c>
      <c r="AE59" s="30">
        <f t="shared" si="37"/>
        <v>14417.822</v>
      </c>
      <c r="AF59" s="30">
        <f t="shared" si="37"/>
        <v>25149.06</v>
      </c>
      <c r="AG59" s="30">
        <f t="shared" si="37"/>
        <v>25523.755000000001</v>
      </c>
      <c r="AH59" s="31"/>
      <c r="AI59" s="12">
        <f t="shared" si="11"/>
        <v>-16378.804000000033</v>
      </c>
    </row>
    <row r="60" spans="1:35" s="11" customFormat="1" ht="63" customHeight="1" x14ac:dyDescent="0.25">
      <c r="A60" s="110"/>
      <c r="B60" s="11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156417.984</v>
      </c>
      <c r="H60" s="29">
        <f>IFERROR(G60/D60*100,0)</f>
        <v>92.743633779284238</v>
      </c>
      <c r="I60" s="29">
        <f>IFERROR(G60/E60*100,0)</f>
        <v>92.743633779284238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17266.685000000001</v>
      </c>
      <c r="V60" s="30">
        <v>17916.805</v>
      </c>
      <c r="W60" s="30">
        <v>18726.865000000002</v>
      </c>
      <c r="X60" s="30">
        <v>11654.089</v>
      </c>
      <c r="Y60" s="30">
        <v>8911.7819999999992</v>
      </c>
      <c r="Z60" s="30">
        <v>10826.831</v>
      </c>
      <c r="AA60" s="30">
        <v>10190.243</v>
      </c>
      <c r="AB60" s="30">
        <v>14035.343000000001</v>
      </c>
      <c r="AC60" s="30">
        <v>13656.109</v>
      </c>
      <c r="AD60" s="30">
        <v>10918.999</v>
      </c>
      <c r="AE60" s="30">
        <v>11313.496999999999</v>
      </c>
      <c r="AF60" s="30">
        <v>18684.133000000002</v>
      </c>
      <c r="AG60" s="30">
        <v>19099.29</v>
      </c>
      <c r="AH60" s="76" t="s">
        <v>79</v>
      </c>
      <c r="AI60" s="12">
        <f t="shared" si="11"/>
        <v>-12238.319000000018</v>
      </c>
    </row>
    <row r="61" spans="1:35" s="11" customFormat="1" ht="60.75" customHeight="1" x14ac:dyDescent="0.25">
      <c r="A61" s="111"/>
      <c r="B61" s="11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23203.511999999999</v>
      </c>
      <c r="H61" s="29">
        <f>IFERROR(G61/D61*100,0)</f>
        <v>84.857791638874161</v>
      </c>
      <c r="I61" s="29">
        <f>IFERROR(G61/E61*100,0)</f>
        <v>84.857791638874161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2057.567</v>
      </c>
      <c r="V61" s="30">
        <v>2575.1750000000002</v>
      </c>
      <c r="W61" s="30">
        <v>1696.633</v>
      </c>
      <c r="X61" s="30">
        <v>1327.1949999999999</v>
      </c>
      <c r="Y61" s="30">
        <v>609.54999999999995</v>
      </c>
      <c r="Z61" s="30">
        <v>1461.624</v>
      </c>
      <c r="AA61" s="30">
        <v>1235.5239999999999</v>
      </c>
      <c r="AB61" s="30">
        <v>1934.817</v>
      </c>
      <c r="AC61" s="30">
        <v>1461.0329999999999</v>
      </c>
      <c r="AD61" s="30">
        <v>1742.47</v>
      </c>
      <c r="AE61" s="30">
        <v>3104.3249999999998</v>
      </c>
      <c r="AF61" s="30">
        <v>6464.9269999999997</v>
      </c>
      <c r="AG61" s="30">
        <v>6424.4650000000001</v>
      </c>
      <c r="AH61" s="77" t="s">
        <v>80</v>
      </c>
      <c r="AI61" s="12">
        <f t="shared" si="11"/>
        <v>-4140.4850000000006</v>
      </c>
    </row>
    <row r="62" spans="1:35" s="11" customFormat="1" ht="99.75" customHeight="1" x14ac:dyDescent="0.25">
      <c r="A62" s="39"/>
      <c r="B62" s="106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34641.097000000002</v>
      </c>
      <c r="G62" s="29">
        <f>G63</f>
        <v>34641.097000000002</v>
      </c>
      <c r="H62" s="29">
        <f t="shared" ref="H62:H68" si="38">IFERROR(G62/D62*100,0)</f>
        <v>99.61719623626864</v>
      </c>
      <c r="I62" s="29">
        <f t="shared" ref="I62:I68" si="39">IFERROR(G62/E62*100,0)</f>
        <v>99.61719623626864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379.916</v>
      </c>
      <c r="V62" s="29">
        <f t="shared" si="40"/>
        <v>1740.9</v>
      </c>
      <c r="W62" s="29">
        <f t="shared" si="40"/>
        <v>408.416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4878.8270000000002</v>
      </c>
      <c r="AB62" s="29">
        <f t="shared" si="40"/>
        <v>35.975999999999999</v>
      </c>
      <c r="AC62" s="29">
        <f>AC63</f>
        <v>1067.289</v>
      </c>
      <c r="AD62" s="29">
        <f t="shared" si="40"/>
        <v>607.70000000000005</v>
      </c>
      <c r="AE62" s="29">
        <f t="shared" si="40"/>
        <v>52.043999999999997</v>
      </c>
      <c r="AF62" s="29">
        <f t="shared" si="40"/>
        <v>19088.021000000001</v>
      </c>
      <c r="AG62" s="29">
        <f t="shared" si="40"/>
        <v>22894.962</v>
      </c>
      <c r="AH62" s="78" t="s">
        <v>81</v>
      </c>
      <c r="AI62" s="12">
        <f t="shared" si="11"/>
        <v>-133.11699999999837</v>
      </c>
    </row>
    <row r="63" spans="1:35" s="11" customFormat="1" ht="37.5" customHeight="1" x14ac:dyDescent="0.25">
      <c r="A63" s="39"/>
      <c r="B63" s="106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34641.097000000002</v>
      </c>
      <c r="H63" s="29">
        <f t="shared" si="38"/>
        <v>99.61719623626864</v>
      </c>
      <c r="I63" s="29">
        <f t="shared" si="39"/>
        <v>99.61719623626864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379.916</v>
      </c>
      <c r="V63" s="30">
        <v>1740.9</v>
      </c>
      <c r="W63" s="30">
        <v>408.416</v>
      </c>
      <c r="X63" s="30">
        <v>1614.5129999999999</v>
      </c>
      <c r="Y63" s="30">
        <v>0</v>
      </c>
      <c r="Z63" s="30">
        <v>5999.3559999999998</v>
      </c>
      <c r="AA63" s="30">
        <v>4878.8270000000002</v>
      </c>
      <c r="AB63" s="30">
        <v>35.975999999999999</v>
      </c>
      <c r="AC63" s="30">
        <v>1067.289</v>
      </c>
      <c r="AD63" s="30">
        <v>607.70000000000005</v>
      </c>
      <c r="AE63" s="30">
        <v>52.043999999999997</v>
      </c>
      <c r="AF63" s="30">
        <v>19088.021000000001</v>
      </c>
      <c r="AG63" s="30">
        <v>22894.962</v>
      </c>
      <c r="AH63" s="72"/>
      <c r="AI63" s="12">
        <f t="shared" si="11"/>
        <v>-133.11699999999837</v>
      </c>
    </row>
    <row r="64" spans="1:35" s="11" customFormat="1" ht="30.75" customHeight="1" x14ac:dyDescent="0.25">
      <c r="A64" s="39"/>
      <c r="B64" s="106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50</v>
      </c>
      <c r="G64" s="29">
        <f>G65</f>
        <v>50</v>
      </c>
      <c r="H64" s="29">
        <f t="shared" si="38"/>
        <v>100</v>
      </c>
      <c r="I64" s="29">
        <f t="shared" si="39"/>
        <v>100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50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0</v>
      </c>
    </row>
    <row r="65" spans="1:35" s="11" customFormat="1" ht="37.5" customHeight="1" x14ac:dyDescent="0.25">
      <c r="A65" s="39"/>
      <c r="B65" s="106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50</v>
      </c>
      <c r="G65" s="29">
        <f>SUM(K65,M65,O65,Q65,S65,U65,W65,Y65,AA65,AC65,AE65,AG65)</f>
        <v>50</v>
      </c>
      <c r="H65" s="29">
        <f t="shared" si="38"/>
        <v>100</v>
      </c>
      <c r="I65" s="29">
        <f t="shared" si="39"/>
        <v>100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50</v>
      </c>
      <c r="AF65" s="30">
        <v>0</v>
      </c>
      <c r="AG65" s="30">
        <v>0</v>
      </c>
      <c r="AH65" s="73"/>
      <c r="AI65" s="12">
        <f t="shared" si="11"/>
        <v>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181616.50999999998</v>
      </c>
      <c r="H66" s="29">
        <f>IFERROR(G66/D66*100,0)</f>
        <v>94.176705236265263</v>
      </c>
      <c r="I66" s="29">
        <f>IFERROR(G66/E66*100,0)</f>
        <v>94.176705236265263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6687.75</v>
      </c>
      <c r="V66" s="29">
        <f t="shared" si="42"/>
        <v>24935.491999999998</v>
      </c>
      <c r="W66" s="29">
        <f t="shared" si="42"/>
        <v>19142.143</v>
      </c>
      <c r="X66" s="29">
        <f t="shared" si="42"/>
        <v>23872</v>
      </c>
      <c r="Y66" s="29">
        <f t="shared" si="42"/>
        <v>19780.276000000002</v>
      </c>
      <c r="Z66" s="29">
        <f t="shared" si="42"/>
        <v>2365.5149999999999</v>
      </c>
      <c r="AA66" s="29">
        <f t="shared" si="42"/>
        <v>53047.63</v>
      </c>
      <c r="AB66" s="29">
        <f t="shared" si="42"/>
        <v>0</v>
      </c>
      <c r="AC66" s="29">
        <f t="shared" si="42"/>
        <v>536.32100000000003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 t="s">
        <v>86</v>
      </c>
      <c r="AI66" s="12">
        <f t="shared" si="11"/>
        <v>-11230.022000000026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181616.50999999998</v>
      </c>
      <c r="H67" s="29">
        <f>IFERROR(G67/D67*100,0)</f>
        <v>94.176705236265263</v>
      </c>
      <c r="I67" s="29">
        <f>IFERROR(G67/E67*100,0)</f>
        <v>94.176705236265263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6687.75</v>
      </c>
      <c r="V67" s="30">
        <v>24935.491999999998</v>
      </c>
      <c r="W67" s="30">
        <v>19142.143</v>
      </c>
      <c r="X67" s="30">
        <v>23872</v>
      </c>
      <c r="Y67" s="30">
        <v>19780.276000000002</v>
      </c>
      <c r="Z67" s="30">
        <v>2365.5149999999999</v>
      </c>
      <c r="AA67" s="33">
        <v>53047.63</v>
      </c>
      <c r="AB67" s="33">
        <v>0</v>
      </c>
      <c r="AC67" s="33">
        <v>536.32100000000003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-11230.022000000026</v>
      </c>
    </row>
    <row r="68" spans="1:35" s="11" customFormat="1" ht="78.75" customHeight="1" x14ac:dyDescent="0.25">
      <c r="A68" s="88"/>
      <c r="B68" s="10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 t="shared" si="43"/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88"/>
      <c r="B69" s="10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04"/>
      <c r="B70" s="10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06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06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06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06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87"/>
      <c r="B75" s="107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32207.701000000001</v>
      </c>
      <c r="H75" s="26">
        <f t="shared" si="45"/>
        <v>99.139420105345849</v>
      </c>
      <c r="I75" s="26">
        <f t="shared" si="46"/>
        <v>99.139420105345849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1684.38</v>
      </c>
      <c r="V75" s="27">
        <f t="shared" si="50"/>
        <v>0</v>
      </c>
      <c r="W75" s="27">
        <f t="shared" si="50"/>
        <v>1311.903</v>
      </c>
      <c r="X75" s="27">
        <f t="shared" si="50"/>
        <v>1494.8</v>
      </c>
      <c r="Y75" s="27">
        <f t="shared" si="50"/>
        <v>920.37</v>
      </c>
      <c r="Z75" s="27">
        <f t="shared" si="50"/>
        <v>27.524999999999999</v>
      </c>
      <c r="AA75" s="27">
        <f t="shared" si="50"/>
        <v>-352</v>
      </c>
      <c r="AB75" s="27">
        <f t="shared" si="50"/>
        <v>2404.1999999999998</v>
      </c>
      <c r="AC75" s="27">
        <f t="shared" si="50"/>
        <v>127.572</v>
      </c>
      <c r="AD75" s="27">
        <f t="shared" si="50"/>
        <v>163.19999999999999</v>
      </c>
      <c r="AE75" s="27">
        <f t="shared" si="50"/>
        <v>7454.94</v>
      </c>
      <c r="AF75" s="27">
        <f t="shared" si="50"/>
        <v>10349.200000000001</v>
      </c>
      <c r="AG75" s="27">
        <f t="shared" si="50"/>
        <v>12073.87</v>
      </c>
      <c r="AH75" s="28"/>
      <c r="AI75" s="12">
        <f t="shared" si="11"/>
        <v>-279.57900000000154</v>
      </c>
    </row>
    <row r="76" spans="1:35" s="11" customFormat="1" ht="37.5" customHeight="1" x14ac:dyDescent="0.25">
      <c r="A76" s="88"/>
      <c r="B76" s="108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1685</v>
      </c>
      <c r="H76" s="29">
        <f t="shared" si="45"/>
        <v>100</v>
      </c>
      <c r="I76" s="29">
        <f t="shared" si="46"/>
        <v>100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481.7</v>
      </c>
      <c r="AH76" s="30">
        <v>0</v>
      </c>
      <c r="AI76" s="12">
        <f t="shared" si="11"/>
        <v>0</v>
      </c>
    </row>
    <row r="77" spans="1:35" s="11" customFormat="1" ht="75.75" customHeight="1" x14ac:dyDescent="0.25">
      <c r="A77" s="104"/>
      <c r="B77" s="108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30522.701000000001</v>
      </c>
      <c r="H77" s="29">
        <f t="shared" si="45"/>
        <v>99.092343164207321</v>
      </c>
      <c r="I77" s="29">
        <f t="shared" si="46"/>
        <v>99.092343164207321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1684.38</v>
      </c>
      <c r="V77" s="30">
        <v>0</v>
      </c>
      <c r="W77" s="30">
        <v>1311.903</v>
      </c>
      <c r="X77" s="30">
        <v>1494.8</v>
      </c>
      <c r="Y77" s="30">
        <v>920.37</v>
      </c>
      <c r="Z77" s="30">
        <v>27.524999999999999</v>
      </c>
      <c r="AA77" s="30">
        <v>-352</v>
      </c>
      <c r="AB77" s="30">
        <v>2404.1999999999998</v>
      </c>
      <c r="AC77" s="30">
        <v>127.572</v>
      </c>
      <c r="AD77" s="30">
        <v>163.19999999999999</v>
      </c>
      <c r="AE77" s="30">
        <v>7454.94</v>
      </c>
      <c r="AF77" s="30">
        <v>9867.5</v>
      </c>
      <c r="AG77" s="30">
        <v>11592.17</v>
      </c>
      <c r="AH77" s="63" t="s">
        <v>82</v>
      </c>
      <c r="AI77" s="12">
        <f t="shared" si="11"/>
        <v>-279.57900000000154</v>
      </c>
    </row>
    <row r="78" spans="1:35" s="11" customFormat="1" ht="23.25" customHeight="1" x14ac:dyDescent="0.25">
      <c r="A78" s="102" t="s">
        <v>33</v>
      </c>
      <c r="B78" s="89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188492.54499999998</v>
      </c>
      <c r="G78" s="29">
        <f>G80+G79</f>
        <v>151410.21299999999</v>
      </c>
      <c r="H78" s="29">
        <f t="shared" si="45"/>
        <v>79.592193430342064</v>
      </c>
      <c r="I78" s="29">
        <f t="shared" si="46"/>
        <v>79.592193430342064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24046.120000000003</v>
      </c>
      <c r="V78" s="30">
        <f t="shared" si="51"/>
        <v>12689.169</v>
      </c>
      <c r="W78" s="30">
        <f t="shared" si="51"/>
        <v>13863.83</v>
      </c>
      <c r="X78" s="30">
        <f t="shared" si="51"/>
        <v>8446.6350000000002</v>
      </c>
      <c r="Y78" s="30">
        <f t="shared" si="51"/>
        <v>2097.4500000000003</v>
      </c>
      <c r="Z78" s="30">
        <f t="shared" si="51"/>
        <v>8684.8350000000009</v>
      </c>
      <c r="AA78" s="30">
        <f t="shared" si="51"/>
        <v>10170.49</v>
      </c>
      <c r="AB78" s="30">
        <f t="shared" si="51"/>
        <v>18553.019</v>
      </c>
      <c r="AC78" s="30">
        <f t="shared" si="51"/>
        <v>17324.82</v>
      </c>
      <c r="AD78" s="30">
        <f t="shared" si="51"/>
        <v>11401.353999999999</v>
      </c>
      <c r="AE78" s="30">
        <f t="shared" si="51"/>
        <v>11423.13</v>
      </c>
      <c r="AF78" s="30">
        <f t="shared" si="51"/>
        <v>16139.430999999999</v>
      </c>
      <c r="AG78" s="30">
        <f t="shared" si="51"/>
        <v>15579.512999999999</v>
      </c>
      <c r="AH78" s="65"/>
      <c r="AI78" s="12">
        <f t="shared" si="11"/>
        <v>-38822.27900000001</v>
      </c>
    </row>
    <row r="79" spans="1:35" s="11" customFormat="1" ht="45" customHeight="1" x14ac:dyDescent="0.25">
      <c r="A79" s="103"/>
      <c r="B79" s="90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147829.883</v>
      </c>
      <c r="H79" s="29">
        <f t="shared" si="45"/>
        <v>79.795341923931502</v>
      </c>
      <c r="I79" s="29">
        <f t="shared" si="46"/>
        <v>79.795341923931502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23316.81</v>
      </c>
      <c r="V79" s="30">
        <v>12605.289000000001</v>
      </c>
      <c r="W79" s="30">
        <v>13662.69</v>
      </c>
      <c r="X79" s="30">
        <v>8371.0550000000003</v>
      </c>
      <c r="Y79" s="30">
        <v>2033.69</v>
      </c>
      <c r="Z79" s="30">
        <v>8199.0650000000005</v>
      </c>
      <c r="AA79" s="30">
        <v>10117.879999999999</v>
      </c>
      <c r="AB79" s="30">
        <v>18068.938999999998</v>
      </c>
      <c r="AC79" s="30">
        <v>17206.64</v>
      </c>
      <c r="AD79" s="30">
        <v>11244.114</v>
      </c>
      <c r="AE79" s="30">
        <v>11265.89</v>
      </c>
      <c r="AF79" s="30">
        <v>15971.201999999999</v>
      </c>
      <c r="AG79" s="30">
        <v>15411.282999999999</v>
      </c>
      <c r="AH79" s="31"/>
      <c r="AI79" s="12">
        <f t="shared" si="11"/>
        <v>-37431.410999999993</v>
      </c>
    </row>
    <row r="80" spans="1:35" s="11" customFormat="1" ht="58.5" customHeight="1" x14ac:dyDescent="0.25">
      <c r="A80" s="88"/>
      <c r="B80" s="90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3580.3300000000004</v>
      </c>
      <c r="G80" s="29">
        <f>SUM(K80,M80,O80,Q80,S80,U80,W80,Y80,AA80,AC80,AE80,AG80)</f>
        <v>3580.3300000000004</v>
      </c>
      <c r="H80" s="29">
        <f t="shared" si="45"/>
        <v>72.021472490132183</v>
      </c>
      <c r="I80" s="29">
        <f t="shared" si="46"/>
        <v>72.021472490132183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729.31</v>
      </c>
      <c r="V80" s="30">
        <v>83.88</v>
      </c>
      <c r="W80" s="30">
        <v>201.14</v>
      </c>
      <c r="X80" s="30">
        <v>75.58</v>
      </c>
      <c r="Y80" s="30">
        <v>63.76</v>
      </c>
      <c r="Z80" s="30">
        <v>485.77</v>
      </c>
      <c r="AA80" s="30">
        <v>52.61</v>
      </c>
      <c r="AB80" s="30">
        <v>484.08</v>
      </c>
      <c r="AC80" s="30">
        <v>118.18</v>
      </c>
      <c r="AD80" s="30">
        <v>157.24</v>
      </c>
      <c r="AE80" s="30">
        <v>157.24</v>
      </c>
      <c r="AF80" s="30">
        <v>168.22900000000001</v>
      </c>
      <c r="AG80" s="30">
        <v>168.23</v>
      </c>
      <c r="AH80" s="74"/>
      <c r="AI80" s="12">
        <f t="shared" si="11"/>
        <v>-1390.867999999999</v>
      </c>
    </row>
    <row r="81" spans="1:35" s="11" customFormat="1" ht="187.5" customHeight="1" x14ac:dyDescent="0.25">
      <c r="A81" s="88" t="s">
        <v>61</v>
      </c>
      <c r="B81" s="89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5095.4939999999997</v>
      </c>
      <c r="H81" s="29">
        <f t="shared" ref="H81:H94" si="52">IFERROR(G81/D81*100,0)</f>
        <v>96.36476247301529</v>
      </c>
      <c r="I81" s="29">
        <f t="shared" ref="I81:I94" si="53">IFERROR(G81/E81*100,0)</f>
        <v>96.36476247301529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25</v>
      </c>
      <c r="V81" s="29">
        <f t="shared" si="54"/>
        <v>1273.415</v>
      </c>
      <c r="W81" s="29">
        <f t="shared" si="54"/>
        <v>1336.4</v>
      </c>
      <c r="X81" s="29">
        <f t="shared" si="54"/>
        <v>63.4</v>
      </c>
      <c r="Y81" s="29">
        <f t="shared" si="54"/>
        <v>137.4</v>
      </c>
      <c r="Z81" s="29">
        <f t="shared" si="54"/>
        <v>0</v>
      </c>
      <c r="AA81" s="29">
        <f t="shared" si="54"/>
        <v>48.429000000000002</v>
      </c>
      <c r="AB81" s="29">
        <f t="shared" si="54"/>
        <v>23.7</v>
      </c>
      <c r="AC81" s="29">
        <f t="shared" si="54"/>
        <v>2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72.8</v>
      </c>
      <c r="AH81" s="75" t="s">
        <v>78</v>
      </c>
      <c r="AI81" s="12">
        <f t="shared" ref="AI81:AI101" si="55">G81-D81</f>
        <v>-192.22099999999955</v>
      </c>
    </row>
    <row r="82" spans="1:35" s="11" customFormat="1" ht="41.25" customHeight="1" x14ac:dyDescent="0.25">
      <c r="A82" s="88"/>
      <c r="B82" s="90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5095.4939999999997</v>
      </c>
      <c r="H82" s="29">
        <f t="shared" si="52"/>
        <v>96.36476247301529</v>
      </c>
      <c r="I82" s="29">
        <f t="shared" si="53"/>
        <v>96.36476247301529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25</v>
      </c>
      <c r="V82" s="30">
        <v>1273.415</v>
      </c>
      <c r="W82" s="30">
        <v>1336.4</v>
      </c>
      <c r="X82" s="30">
        <v>63.4</v>
      </c>
      <c r="Y82" s="30">
        <v>137.4</v>
      </c>
      <c r="Z82" s="30">
        <v>0</v>
      </c>
      <c r="AA82" s="30">
        <v>48.429000000000002</v>
      </c>
      <c r="AB82" s="30">
        <v>23.7</v>
      </c>
      <c r="AC82" s="30">
        <v>2</v>
      </c>
      <c r="AD82" s="30">
        <v>8.1999999999999993</v>
      </c>
      <c r="AE82" s="30">
        <v>0</v>
      </c>
      <c r="AF82" s="30">
        <v>0</v>
      </c>
      <c r="AG82" s="30">
        <v>72.8</v>
      </c>
      <c r="AH82" s="82" t="s">
        <v>87</v>
      </c>
      <c r="AI82" s="12">
        <f t="shared" si="55"/>
        <v>-192.22099999999955</v>
      </c>
    </row>
    <row r="83" spans="1:35" s="10" customFormat="1" ht="23.25" customHeight="1" x14ac:dyDescent="0.25">
      <c r="A83" s="87" t="s">
        <v>63</v>
      </c>
      <c r="B83" s="89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425.512</v>
      </c>
      <c r="G83" s="26">
        <f>G85+G86+G84</f>
        <v>425.38</v>
      </c>
      <c r="H83" s="26">
        <f t="shared" si="52"/>
        <v>95.142026392305965</v>
      </c>
      <c r="I83" s="26">
        <f t="shared" si="53"/>
        <v>95.142026392305965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74</v>
      </c>
      <c r="Z83" s="26">
        <f t="shared" si="56"/>
        <v>140</v>
      </c>
      <c r="AA83" s="26">
        <f t="shared" si="56"/>
        <v>26.5</v>
      </c>
      <c r="AB83" s="26">
        <f t="shared" si="56"/>
        <v>0</v>
      </c>
      <c r="AC83" s="26">
        <f t="shared" si="56"/>
        <v>107</v>
      </c>
      <c r="AD83" s="26">
        <f t="shared" si="56"/>
        <v>0</v>
      </c>
      <c r="AE83" s="26">
        <f t="shared" si="56"/>
        <v>34.5</v>
      </c>
      <c r="AF83" s="26">
        <f t="shared" si="56"/>
        <v>0</v>
      </c>
      <c r="AG83" s="26">
        <f t="shared" si="56"/>
        <v>32</v>
      </c>
      <c r="AH83" s="61"/>
      <c r="AI83" s="12">
        <f t="shared" si="55"/>
        <v>-21.720000000000027</v>
      </c>
    </row>
    <row r="84" spans="1:35" s="10" customFormat="1" ht="17.25" hidden="1" customHeight="1" x14ac:dyDescent="0.25">
      <c r="A84" s="88"/>
      <c r="B84" s="90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88"/>
      <c r="B85" s="90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74</v>
      </c>
      <c r="G85" s="29">
        <f>SUM(K85,M85,O85,Q85,S85,U85,W85,Y85,AA85,AC85,AE85,AG85)</f>
        <v>74</v>
      </c>
      <c r="H85" s="29">
        <f t="shared" si="52"/>
        <v>100</v>
      </c>
      <c r="I85" s="29">
        <f t="shared" si="53"/>
        <v>100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f t="shared" si="58"/>
        <v>74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0</v>
      </c>
    </row>
    <row r="86" spans="1:35" s="11" customFormat="1" ht="33" customHeight="1" x14ac:dyDescent="0.25">
      <c r="A86" s="88"/>
      <c r="B86" s="91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351.38</v>
      </c>
      <c r="H86" s="29">
        <f t="shared" si="52"/>
        <v>94.178504422406846</v>
      </c>
      <c r="I86" s="29">
        <f t="shared" si="53"/>
        <v>94.178504422406846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26.5</v>
      </c>
      <c r="AB86" s="33">
        <f t="shared" si="59"/>
        <v>0</v>
      </c>
      <c r="AC86" s="33">
        <f t="shared" si="59"/>
        <v>107</v>
      </c>
      <c r="AD86" s="33">
        <f t="shared" si="59"/>
        <v>0</v>
      </c>
      <c r="AE86" s="33">
        <f t="shared" si="59"/>
        <v>34.5</v>
      </c>
      <c r="AF86" s="33">
        <f t="shared" si="59"/>
        <v>0</v>
      </c>
      <c r="AG86" s="33">
        <f t="shared" si="59"/>
        <v>32</v>
      </c>
      <c r="AH86" s="60"/>
      <c r="AI86" s="12">
        <f t="shared" si="55"/>
        <v>-21.720000000000027</v>
      </c>
    </row>
    <row r="87" spans="1:35" s="10" customFormat="1" ht="72.75" customHeight="1" x14ac:dyDescent="0.25">
      <c r="A87" s="49"/>
      <c r="B87" s="92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351.38</v>
      </c>
      <c r="H87" s="26">
        <f t="shared" si="52"/>
        <v>94.178504422406846</v>
      </c>
      <c r="I87" s="26">
        <f t="shared" si="53"/>
        <v>94.178504422406846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26.5</v>
      </c>
      <c r="AB87" s="26">
        <f t="shared" si="60"/>
        <v>0</v>
      </c>
      <c r="AC87" s="26">
        <f t="shared" si="60"/>
        <v>107</v>
      </c>
      <c r="AD87" s="26">
        <f t="shared" si="60"/>
        <v>0</v>
      </c>
      <c r="AE87" s="26">
        <f t="shared" si="60"/>
        <v>34.5</v>
      </c>
      <c r="AF87" s="26">
        <f t="shared" si="60"/>
        <v>0</v>
      </c>
      <c r="AG87" s="26">
        <f t="shared" si="60"/>
        <v>32</v>
      </c>
      <c r="AH87" s="60"/>
      <c r="AI87" s="12">
        <f t="shared" si="55"/>
        <v>-21.720000000000027</v>
      </c>
    </row>
    <row r="88" spans="1:35" s="10" customFormat="1" ht="45.75" hidden="1" customHeight="1" x14ac:dyDescent="0.25">
      <c r="A88" s="49"/>
      <c r="B88" s="93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93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94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351.38</v>
      </c>
      <c r="H90" s="29">
        <f t="shared" si="52"/>
        <v>94.178504422406846</v>
      </c>
      <c r="I90" s="29">
        <f t="shared" si="53"/>
        <v>94.178504422406846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26.5</v>
      </c>
      <c r="AB90" s="33">
        <v>0</v>
      </c>
      <c r="AC90" s="33">
        <v>107</v>
      </c>
      <c r="AD90" s="33">
        <v>0</v>
      </c>
      <c r="AE90" s="33">
        <v>34.5</v>
      </c>
      <c r="AF90" s="33">
        <v>0</v>
      </c>
      <c r="AG90" s="33">
        <v>32</v>
      </c>
      <c r="AH90" s="63" t="s">
        <v>75</v>
      </c>
      <c r="AI90" s="12">
        <f>G90-D90</f>
        <v>-21.720000000000027</v>
      </c>
    </row>
    <row r="91" spans="1:35" s="10" customFormat="1" ht="69.75" customHeight="1" x14ac:dyDescent="0.25">
      <c r="A91" s="49"/>
      <c r="B91" s="92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74</v>
      </c>
      <c r="G91" s="26">
        <f>G93+G94+G92</f>
        <v>74</v>
      </c>
      <c r="H91" s="26">
        <f t="shared" si="52"/>
        <v>100</v>
      </c>
      <c r="I91" s="26">
        <f t="shared" si="53"/>
        <v>100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74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0</v>
      </c>
    </row>
    <row r="92" spans="1:35" s="10" customFormat="1" ht="27" hidden="1" customHeight="1" x14ac:dyDescent="0.25">
      <c r="A92" s="49"/>
      <c r="B92" s="93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93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74</v>
      </c>
      <c r="G93" s="29">
        <f>SUM(K93,M93,O93,Q93,S93,U93,W93,Y93,AA93,AC93,AE93,AG93)</f>
        <v>74</v>
      </c>
      <c r="H93" s="29">
        <f t="shared" si="52"/>
        <v>100</v>
      </c>
      <c r="I93" s="29">
        <f t="shared" si="53"/>
        <v>100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74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0</v>
      </c>
    </row>
    <row r="94" spans="1:35" s="11" customFormat="1" ht="37.5" hidden="1" customHeight="1" x14ac:dyDescent="0.25">
      <c r="A94" s="50"/>
      <c r="B94" s="94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95" t="s">
        <v>76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7"/>
      <c r="AH95" s="24"/>
      <c r="AI95" s="12">
        <f t="shared" si="55"/>
        <v>0</v>
      </c>
    </row>
    <row r="96" spans="1:35" s="16" customFormat="1" ht="27" customHeight="1" x14ac:dyDescent="0.25">
      <c r="A96" s="98" t="s">
        <v>89</v>
      </c>
      <c r="B96" s="100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21040.101000000002</v>
      </c>
      <c r="G96" s="34">
        <f>G97</f>
        <v>21040.101000000002</v>
      </c>
      <c r="H96" s="34">
        <f t="shared" ref="H96:H101" si="62">IFERROR(G96/D96*100,0)</f>
        <v>98.382269393114314</v>
      </c>
      <c r="I96" s="34">
        <f t="shared" ref="I96:I101" si="63">IFERROR(G96/E96*100,0)</f>
        <v>98.382269393114314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1305.3130000000001</v>
      </c>
      <c r="V96" s="35">
        <f t="shared" si="64"/>
        <v>2302.4009999999998</v>
      </c>
      <c r="W96" s="35">
        <f t="shared" si="64"/>
        <v>1538.78</v>
      </c>
      <c r="X96" s="35">
        <f t="shared" si="64"/>
        <v>1713.3559999999998</v>
      </c>
      <c r="Y96" s="35">
        <f t="shared" si="64"/>
        <v>1501.1010000000001</v>
      </c>
      <c r="Z96" s="35">
        <f t="shared" si="64"/>
        <v>1305.5160000000001</v>
      </c>
      <c r="AA96" s="35">
        <f t="shared" si="64"/>
        <v>2021.1440000000002</v>
      </c>
      <c r="AB96" s="35">
        <f t="shared" si="64"/>
        <v>1891.259</v>
      </c>
      <c r="AC96" s="35">
        <f t="shared" si="64"/>
        <v>1855.1959999999999</v>
      </c>
      <c r="AD96" s="35">
        <f t="shared" si="64"/>
        <v>1902.047</v>
      </c>
      <c r="AE96" s="35">
        <f t="shared" si="64"/>
        <v>1739.163</v>
      </c>
      <c r="AF96" s="35">
        <f t="shared" si="64"/>
        <v>825.62300000000005</v>
      </c>
      <c r="AG96" s="35">
        <f t="shared" si="64"/>
        <v>3585.26</v>
      </c>
      <c r="AH96" s="36"/>
      <c r="AI96" s="12">
        <f t="shared" si="55"/>
        <v>-345.96899999999732</v>
      </c>
    </row>
    <row r="97" spans="1:35" s="17" customFormat="1" ht="72" customHeight="1" x14ac:dyDescent="0.25">
      <c r="A97" s="99"/>
      <c r="B97" s="10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21040.101000000002</v>
      </c>
      <c r="G97" s="37">
        <f>SUM(K97,M97,O97,Q97,S97,U97,W97,Y97,AA97,AC97,AE97,AG97)</f>
        <v>21040.101000000002</v>
      </c>
      <c r="H97" s="37">
        <f t="shared" si="62"/>
        <v>98.382269393114314</v>
      </c>
      <c r="I97" s="37">
        <f t="shared" si="63"/>
        <v>98.382269393114314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1305.3130000000001</v>
      </c>
      <c r="V97" s="33">
        <f t="shared" si="65"/>
        <v>2302.4009999999998</v>
      </c>
      <c r="W97" s="33">
        <f t="shared" si="65"/>
        <v>1538.78</v>
      </c>
      <c r="X97" s="33">
        <f t="shared" si="65"/>
        <v>1713.3559999999998</v>
      </c>
      <c r="Y97" s="33">
        <f t="shared" si="65"/>
        <v>1501.1010000000001</v>
      </c>
      <c r="Z97" s="33">
        <f t="shared" si="65"/>
        <v>1305.5160000000001</v>
      </c>
      <c r="AA97" s="33">
        <f t="shared" si="65"/>
        <v>2021.1440000000002</v>
      </c>
      <c r="AB97" s="33">
        <f t="shared" si="65"/>
        <v>1891.259</v>
      </c>
      <c r="AC97" s="33">
        <f t="shared" si="65"/>
        <v>1855.1959999999999</v>
      </c>
      <c r="AD97" s="33">
        <f t="shared" si="65"/>
        <v>1902.047</v>
      </c>
      <c r="AE97" s="33">
        <f t="shared" si="65"/>
        <v>1739.163</v>
      </c>
      <c r="AF97" s="33">
        <f t="shared" si="65"/>
        <v>825.62300000000005</v>
      </c>
      <c r="AG97" s="33">
        <f t="shared" si="65"/>
        <v>3585.26</v>
      </c>
      <c r="AH97" s="38"/>
      <c r="AI97" s="12">
        <f t="shared" si="55"/>
        <v>-345.96899999999732</v>
      </c>
    </row>
    <row r="98" spans="1:35" s="4" customFormat="1" ht="30.75" customHeight="1" x14ac:dyDescent="0.25">
      <c r="A98" s="98"/>
      <c r="B98" s="92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13299.666999999999</v>
      </c>
      <c r="G98" s="34">
        <f>G99</f>
        <v>13299.666999999999</v>
      </c>
      <c r="H98" s="34">
        <f t="shared" si="62"/>
        <v>98.372864682147835</v>
      </c>
      <c r="I98" s="34">
        <f t="shared" si="63"/>
        <v>98.372864682147835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954.60500000000002</v>
      </c>
      <c r="V98" s="35">
        <f t="shared" si="66"/>
        <v>1523.096</v>
      </c>
      <c r="W98" s="35">
        <f t="shared" si="66"/>
        <v>830.48699999999997</v>
      </c>
      <c r="X98" s="35">
        <f t="shared" si="66"/>
        <v>1128.2829999999999</v>
      </c>
      <c r="Y98" s="35">
        <f t="shared" si="66"/>
        <v>726.35400000000004</v>
      </c>
      <c r="Z98" s="35">
        <f t="shared" si="66"/>
        <v>838.08500000000004</v>
      </c>
      <c r="AA98" s="35">
        <f t="shared" si="66"/>
        <v>1306.5060000000001</v>
      </c>
      <c r="AB98" s="35">
        <f t="shared" si="66"/>
        <v>1249.991</v>
      </c>
      <c r="AC98" s="35">
        <f t="shared" si="66"/>
        <v>1258.6369999999999</v>
      </c>
      <c r="AD98" s="35">
        <f t="shared" si="66"/>
        <v>1218.4749999999999</v>
      </c>
      <c r="AE98" s="35">
        <f t="shared" si="66"/>
        <v>1154.6690000000001</v>
      </c>
      <c r="AF98" s="35">
        <f t="shared" si="66"/>
        <v>81.745000000000005</v>
      </c>
      <c r="AG98" s="35">
        <f t="shared" si="66"/>
        <v>2268.8200000000002</v>
      </c>
      <c r="AH98" s="36"/>
      <c r="AI98" s="12">
        <f t="shared" si="55"/>
        <v>-219.98300000000017</v>
      </c>
    </row>
    <row r="99" spans="1:35" s="4" customFormat="1" ht="41.25" customHeight="1" x14ac:dyDescent="0.25">
      <c r="A99" s="85"/>
      <c r="B99" s="93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13299.666999999999</v>
      </c>
      <c r="G99" s="37">
        <f>SUM(K99,M99,O99,Q99,S99,U99,W99,Y99,AA99,AC99,AE99,AG99)</f>
        <v>13299.666999999999</v>
      </c>
      <c r="H99" s="37">
        <f t="shared" si="62"/>
        <v>98.372864682147835</v>
      </c>
      <c r="I99" s="37">
        <f t="shared" si="63"/>
        <v>98.372864682147835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954.60500000000002</v>
      </c>
      <c r="V99" s="33">
        <v>1523.096</v>
      </c>
      <c r="W99" s="33">
        <v>830.48699999999997</v>
      </c>
      <c r="X99" s="33">
        <v>1128.2829999999999</v>
      </c>
      <c r="Y99" s="33">
        <v>726.35400000000004</v>
      </c>
      <c r="Z99" s="33">
        <v>838.08500000000004</v>
      </c>
      <c r="AA99" s="33">
        <v>1306.5060000000001</v>
      </c>
      <c r="AB99" s="33">
        <v>1249.991</v>
      </c>
      <c r="AC99" s="33">
        <v>1258.6369999999999</v>
      </c>
      <c r="AD99" s="33">
        <v>1218.4749999999999</v>
      </c>
      <c r="AE99" s="33">
        <v>1154.6690000000001</v>
      </c>
      <c r="AF99" s="33">
        <v>81.745000000000005</v>
      </c>
      <c r="AG99" s="33">
        <v>2268.8200000000002</v>
      </c>
      <c r="AH99" s="38"/>
      <c r="AI99" s="12">
        <f t="shared" si="55"/>
        <v>-219.98300000000017</v>
      </c>
    </row>
    <row r="100" spans="1:35" s="4" customFormat="1" ht="23.25" customHeight="1" x14ac:dyDescent="0.25">
      <c r="A100" s="84"/>
      <c r="B100" s="86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7740.4340000000011</v>
      </c>
      <c r="H100" s="34">
        <f t="shared" si="62"/>
        <v>98.398432832215946</v>
      </c>
      <c r="I100" s="34">
        <f t="shared" si="63"/>
        <v>98.398432832215946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350.70800000000003</v>
      </c>
      <c r="V100" s="35">
        <f t="shared" si="67"/>
        <v>779.30499999999995</v>
      </c>
      <c r="W100" s="35">
        <f t="shared" si="67"/>
        <v>708.29300000000001</v>
      </c>
      <c r="X100" s="35">
        <f t="shared" si="67"/>
        <v>585.07299999999998</v>
      </c>
      <c r="Y100" s="35">
        <f t="shared" si="67"/>
        <v>774.74699999999996</v>
      </c>
      <c r="Z100" s="35">
        <f t="shared" si="67"/>
        <v>467.43099999999998</v>
      </c>
      <c r="AA100" s="35">
        <f t="shared" si="67"/>
        <v>714.63800000000003</v>
      </c>
      <c r="AB100" s="35">
        <f t="shared" si="67"/>
        <v>641.26800000000003</v>
      </c>
      <c r="AC100" s="35">
        <f t="shared" si="67"/>
        <v>596.55899999999997</v>
      </c>
      <c r="AD100" s="35">
        <f t="shared" si="67"/>
        <v>683.572</v>
      </c>
      <c r="AE100" s="35">
        <f t="shared" si="67"/>
        <v>584.49400000000003</v>
      </c>
      <c r="AF100" s="35">
        <f t="shared" si="67"/>
        <v>743.87800000000004</v>
      </c>
      <c r="AG100" s="35">
        <f t="shared" si="67"/>
        <v>1316.44</v>
      </c>
      <c r="AH100" s="36"/>
      <c r="AI100" s="12">
        <f t="shared" si="55"/>
        <v>-125.98599999999897</v>
      </c>
    </row>
    <row r="101" spans="1:35" s="4" customFormat="1" ht="40.5" customHeight="1" x14ac:dyDescent="0.25">
      <c r="A101" s="85"/>
      <c r="B101" s="86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7740.4340000000011</v>
      </c>
      <c r="H101" s="37">
        <f t="shared" si="62"/>
        <v>98.398432832215946</v>
      </c>
      <c r="I101" s="37">
        <f t="shared" si="63"/>
        <v>98.398432832215946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350.70800000000003</v>
      </c>
      <c r="V101" s="33">
        <v>779.30499999999995</v>
      </c>
      <c r="W101" s="33">
        <v>708.29300000000001</v>
      </c>
      <c r="X101" s="33">
        <v>585.07299999999998</v>
      </c>
      <c r="Y101" s="33">
        <v>774.74699999999996</v>
      </c>
      <c r="Z101" s="33">
        <v>467.43099999999998</v>
      </c>
      <c r="AA101" s="33">
        <v>714.63800000000003</v>
      </c>
      <c r="AB101" s="33">
        <v>641.26800000000003</v>
      </c>
      <c r="AC101" s="33">
        <v>596.55899999999997</v>
      </c>
      <c r="AD101" s="33">
        <v>683.572</v>
      </c>
      <c r="AE101" s="33">
        <v>584.49400000000003</v>
      </c>
      <c r="AF101" s="33">
        <v>743.87800000000004</v>
      </c>
      <c r="AG101" s="33">
        <v>1316.44</v>
      </c>
      <c r="AH101" s="38"/>
      <c r="AI101" s="12">
        <f t="shared" si="55"/>
        <v>-125.98599999999897</v>
      </c>
    </row>
  </sheetData>
  <customSheetViews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3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5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8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10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1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2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6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8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0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21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2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5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7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8"/>
    </customSheetView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8:A21"/>
    <mergeCell ref="B18:B21"/>
    <mergeCell ref="A22:A25"/>
    <mergeCell ref="B22:B25"/>
    <mergeCell ref="A26:A29"/>
    <mergeCell ref="B26:B29"/>
    <mergeCell ref="A30:A33"/>
    <mergeCell ref="B30:B33"/>
    <mergeCell ref="A34:A37"/>
    <mergeCell ref="B34:B37"/>
    <mergeCell ref="A38:A40"/>
    <mergeCell ref="B38:B40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68:A70"/>
    <mergeCell ref="B68:B70"/>
    <mergeCell ref="B71:B72"/>
    <mergeCell ref="A75:A77"/>
    <mergeCell ref="B75:B77"/>
    <mergeCell ref="B73:B74"/>
    <mergeCell ref="A78:A80"/>
    <mergeCell ref="B78:B80"/>
    <mergeCell ref="A81:A82"/>
    <mergeCell ref="B81:B82"/>
    <mergeCell ref="A98:A99"/>
    <mergeCell ref="B98:B99"/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2026-04-09T11:21:36Z</dcterms:modified>
</cp:coreProperties>
</file>