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2 Февраль\"/>
    </mc:Choice>
  </mc:AlternateContent>
  <bookViews>
    <workbookView xWindow="0" yWindow="0" windowWidth="28800" windowHeight="11835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M29" i="1"/>
  <c r="M18" i="1"/>
  <c r="M16" i="1"/>
  <c r="AG12" i="1" l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AD26" i="1"/>
  <c r="AB26" i="1"/>
  <c r="Z26" i="1"/>
  <c r="Z25" i="1" s="1"/>
  <c r="X26" i="1"/>
  <c r="V26" i="1"/>
  <c r="T26" i="1"/>
  <c r="R26" i="1"/>
  <c r="P26" i="1"/>
  <c r="AF26" i="1"/>
  <c r="AB25" i="1"/>
  <c r="AI26" i="1"/>
  <c r="G26" i="1"/>
  <c r="I26" i="1" s="1"/>
  <c r="F26" i="1"/>
  <c r="F25" i="1" s="1"/>
  <c r="E26" i="1"/>
  <c r="D26" i="1"/>
  <c r="D25" i="1" s="1"/>
  <c r="AG25" i="1"/>
  <c r="AF25" i="1"/>
  <c r="AE25" i="1"/>
  <c r="AD25" i="1"/>
  <c r="AC25" i="1"/>
  <c r="AA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E25" i="1"/>
  <c r="AI25" i="1" s="1"/>
  <c r="H25" i="1" l="1"/>
  <c r="I25" i="1"/>
  <c r="H26" i="1"/>
  <c r="AF31" i="1"/>
  <c r="AD31" i="1"/>
  <c r="AB31" i="1"/>
  <c r="Z31" i="1"/>
  <c r="X31" i="1"/>
  <c r="V31" i="1"/>
  <c r="T31" i="1"/>
  <c r="R31" i="1"/>
  <c r="P31" i="1"/>
  <c r="N31" i="1"/>
  <c r="L31" i="1"/>
  <c r="AF18" i="1"/>
  <c r="AD18" i="1"/>
  <c r="AB18" i="1"/>
  <c r="Z18" i="1"/>
  <c r="X18" i="1"/>
  <c r="V18" i="1"/>
  <c r="T18" i="1"/>
  <c r="R18" i="1"/>
  <c r="E31" i="1"/>
  <c r="E29" i="1"/>
  <c r="E24" i="1"/>
  <c r="E22" i="1"/>
  <c r="E20" i="1"/>
  <c r="E18" i="1"/>
  <c r="E16" i="1"/>
  <c r="E14" i="1"/>
  <c r="K31" i="1"/>
  <c r="K18" i="1"/>
  <c r="K29" i="1"/>
  <c r="K16" i="1"/>
  <c r="G16" i="1"/>
  <c r="F16" i="1" s="1"/>
  <c r="N9" i="1" l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D14" i="1"/>
  <c r="E13" i="1"/>
  <c r="AC13" i="1"/>
  <c r="E28" i="1"/>
  <c r="D29" i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D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U8" i="1" s="1"/>
  <c r="S9" i="1"/>
  <c r="S8" i="1" s="1"/>
  <c r="R9" i="1"/>
  <c r="R8" i="1" s="1"/>
  <c r="O11" i="1"/>
  <c r="M11" i="1"/>
  <c r="K9" i="1"/>
  <c r="P9" i="1"/>
  <c r="P8" i="1" s="1"/>
  <c r="L9" i="1" l="1"/>
  <c r="E12" i="1"/>
  <c r="I22" i="1"/>
  <c r="G19" i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T8" i="1" s="1"/>
  <c r="AB11" i="1"/>
  <c r="AI18" i="1"/>
  <c r="AI19" i="1"/>
  <c r="AI22" i="1"/>
  <c r="G28" i="1"/>
  <c r="I28" i="1" s="1"/>
  <c r="AI16" i="1"/>
  <c r="E11" i="1"/>
  <c r="F15" i="1"/>
  <c r="K8" i="1"/>
  <c r="G12" i="1"/>
  <c r="AI14" i="1"/>
  <c r="E17" i="1"/>
  <c r="H19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J9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L8" i="1" l="1"/>
  <c r="E9" i="1"/>
  <c r="H21" i="1"/>
  <c r="AI17" i="1"/>
  <c r="F9" i="1"/>
  <c r="F8" i="1" s="1"/>
  <c r="H13" i="1"/>
  <c r="AI13" i="1"/>
  <c r="I17" i="1"/>
  <c r="H28" i="1"/>
  <c r="H17" i="1"/>
  <c r="AI28" i="1"/>
  <c r="I15" i="1"/>
  <c r="H15" i="1"/>
  <c r="F12" i="1"/>
  <c r="F11" i="1" s="1"/>
  <c r="H12" i="1"/>
  <c r="G11" i="1"/>
  <c r="I12" i="1"/>
  <c r="I23" i="1"/>
  <c r="H23" i="1"/>
  <c r="AI21" i="1"/>
  <c r="I21" i="1"/>
  <c r="G9" i="1"/>
  <c r="D9" i="1"/>
  <c r="D8" i="1" s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<sst xmlns="http://schemas.openxmlformats.org/spreadsheetml/2006/main" count="90" uniqueCount="46">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</sst>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>
      <alignment horizont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G10" activePane="bottomRight" state="frozen"/>
      <selection pane="topRight" activeCell="G1" sqref="G1"/>
      <selection pane="bottomLeft" activeCell="A8" sqref="A8"/>
      <selection pane="bottomRight" activeCell="E12" sqref="E12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73" t="s">
        <v>3</v>
      </c>
      <c r="B4" s="76" t="s">
        <v>4</v>
      </c>
      <c r="C4" s="76" t="s">
        <v>5</v>
      </c>
      <c r="D4" s="79" t="s">
        <v>6</v>
      </c>
      <c r="E4" s="79" t="s">
        <v>6</v>
      </c>
      <c r="F4" s="79" t="s">
        <v>7</v>
      </c>
      <c r="G4" s="79" t="s">
        <v>8</v>
      </c>
      <c r="H4" s="67" t="s">
        <v>9</v>
      </c>
      <c r="I4" s="68"/>
      <c r="J4" s="67" t="s">
        <v>10</v>
      </c>
      <c r="K4" s="68"/>
      <c r="L4" s="67" t="s">
        <v>11</v>
      </c>
      <c r="M4" s="68"/>
      <c r="N4" s="67" t="s">
        <v>12</v>
      </c>
      <c r="O4" s="68"/>
      <c r="P4" s="67" t="s">
        <v>13</v>
      </c>
      <c r="Q4" s="68"/>
      <c r="R4" s="67" t="s">
        <v>14</v>
      </c>
      <c r="S4" s="68"/>
      <c r="T4" s="67" t="s">
        <v>15</v>
      </c>
      <c r="U4" s="68"/>
      <c r="V4" s="67" t="s">
        <v>16</v>
      </c>
      <c r="W4" s="68"/>
      <c r="X4" s="67" t="s">
        <v>17</v>
      </c>
      <c r="Y4" s="68"/>
      <c r="Z4" s="67" t="s">
        <v>18</v>
      </c>
      <c r="AA4" s="68"/>
      <c r="AB4" s="67" t="s">
        <v>19</v>
      </c>
      <c r="AC4" s="68"/>
      <c r="AD4" s="67" t="s">
        <v>20</v>
      </c>
      <c r="AE4" s="68"/>
      <c r="AF4" s="67" t="s">
        <v>21</v>
      </c>
      <c r="AG4" s="68"/>
      <c r="AH4" s="50" t="s">
        <v>22</v>
      </c>
      <c r="AI4" s="35"/>
    </row>
    <row r="5" spans="1:35" s="8" customFormat="1" ht="39" customHeight="1" x14ac:dyDescent="0.25">
      <c r="A5" s="74"/>
      <c r="B5" s="77"/>
      <c r="C5" s="77"/>
      <c r="D5" s="80"/>
      <c r="E5" s="80"/>
      <c r="F5" s="80"/>
      <c r="G5" s="80"/>
      <c r="H5" s="69"/>
      <c r="I5" s="70"/>
      <c r="J5" s="69"/>
      <c r="K5" s="70"/>
      <c r="L5" s="69"/>
      <c r="M5" s="70"/>
      <c r="N5" s="69"/>
      <c r="O5" s="70"/>
      <c r="P5" s="69"/>
      <c r="Q5" s="70"/>
      <c r="R5" s="69"/>
      <c r="S5" s="70"/>
      <c r="T5" s="69"/>
      <c r="U5" s="70"/>
      <c r="V5" s="69"/>
      <c r="W5" s="70"/>
      <c r="X5" s="69"/>
      <c r="Y5" s="70"/>
      <c r="Z5" s="69"/>
      <c r="AA5" s="70"/>
      <c r="AB5" s="69"/>
      <c r="AC5" s="70"/>
      <c r="AD5" s="69"/>
      <c r="AE5" s="70"/>
      <c r="AF5" s="69"/>
      <c r="AG5" s="70"/>
      <c r="AH5" s="65"/>
      <c r="AI5" s="35"/>
    </row>
    <row r="6" spans="1:35" s="8" customFormat="1" ht="64.5" customHeight="1" x14ac:dyDescent="0.25">
      <c r="A6" s="75"/>
      <c r="B6" s="78"/>
      <c r="C6" s="78"/>
      <c r="D6" s="32">
        <v>2026</v>
      </c>
      <c r="E6" s="33">
        <v>46081</v>
      </c>
      <c r="F6" s="33">
        <v>46081</v>
      </c>
      <c r="G6" s="33">
        <v>46081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51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48"/>
      <c r="B8" s="50" t="s">
        <v>27</v>
      </c>
      <c r="C8" s="36" t="s">
        <v>28</v>
      </c>
      <c r="D8" s="37">
        <f>D9</f>
        <v>66037.183199999999</v>
      </c>
      <c r="E8" s="37">
        <f>E9</f>
        <v>13703.399029999999</v>
      </c>
      <c r="F8" s="37">
        <f>F9</f>
        <v>6784.3967300000004</v>
      </c>
      <c r="G8" s="37">
        <f>G9</f>
        <v>6784.3967300000004</v>
      </c>
      <c r="H8" s="37">
        <f>IFERROR(G8/D8*100,0)</f>
        <v>10.273601024823845</v>
      </c>
      <c r="I8" s="37">
        <f>IFERROR(G8/E8*100,0)</f>
        <v>49.508860649444294</v>
      </c>
      <c r="J8" s="38">
        <f>J9</f>
        <v>4601.2960000000003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4821.2990300000001</v>
      </c>
      <c r="O8" s="38">
        <f t="shared" si="0"/>
        <v>0</v>
      </c>
      <c r="P8" s="38">
        <f t="shared" si="0"/>
        <v>5330.8918300000005</v>
      </c>
      <c r="Q8" s="38">
        <f t="shared" si="0"/>
        <v>0</v>
      </c>
      <c r="R8" s="38">
        <f t="shared" si="0"/>
        <v>5042.3139700000002</v>
      </c>
      <c r="S8" s="38">
        <f t="shared" si="0"/>
        <v>0</v>
      </c>
      <c r="T8" s="38">
        <f t="shared" si="0"/>
        <v>4955.1001699999997</v>
      </c>
      <c r="U8" s="38">
        <f t="shared" si="0"/>
        <v>0</v>
      </c>
      <c r="V8" s="38">
        <f t="shared" si="0"/>
        <v>5397.9391699999996</v>
      </c>
      <c r="W8" s="38">
        <f t="shared" si="0"/>
        <v>0</v>
      </c>
      <c r="X8" s="38">
        <f t="shared" si="0"/>
        <v>5061.8151699999999</v>
      </c>
      <c r="Y8" s="38">
        <f t="shared" si="0"/>
        <v>0</v>
      </c>
      <c r="Z8" s="38">
        <f t="shared" si="0"/>
        <v>4601.8001699999995</v>
      </c>
      <c r="AA8" s="38">
        <f t="shared" si="0"/>
        <v>0</v>
      </c>
      <c r="AB8" s="38">
        <f t="shared" si="0"/>
        <v>4754.2551700000004</v>
      </c>
      <c r="AC8" s="38">
        <f t="shared" si="0"/>
        <v>0</v>
      </c>
      <c r="AD8" s="38">
        <f t="shared" si="0"/>
        <v>5384.5593699999999</v>
      </c>
      <c r="AE8" s="38">
        <f t="shared" si="0"/>
        <v>0</v>
      </c>
      <c r="AF8" s="38">
        <f t="shared" si="0"/>
        <v>6983.8101200000001</v>
      </c>
      <c r="AG8" s="38">
        <f t="shared" si="0"/>
        <v>0</v>
      </c>
      <c r="AH8" s="39"/>
      <c r="AI8" s="20">
        <f>E8-G8</f>
        <v>6919.0022999999983</v>
      </c>
    </row>
    <row r="9" spans="1:35" s="10" customFormat="1" ht="38.25" customHeight="1" x14ac:dyDescent="0.25">
      <c r="A9" s="66"/>
      <c r="B9" s="65"/>
      <c r="C9" s="40" t="s">
        <v>29</v>
      </c>
      <c r="D9" s="41">
        <f>SUM(J9,L9,N9,P9,R9,T9,V9,X9,Z9,AB9,AD9,AF9)</f>
        <v>66037.183199999999</v>
      </c>
      <c r="E9" s="41">
        <f>J9+L9</f>
        <v>13703.399029999999</v>
      </c>
      <c r="F9" s="41">
        <f>K9+M9+O9+Q9+S9+U9+W9+Y9+AA9+AC9</f>
        <v>6784.3967300000004</v>
      </c>
      <c r="G9" s="41">
        <f>K9+M9+O9+Q9+S9+W9+U9+Y9+AA9+AC9++AE9+AG9</f>
        <v>6784.3967300000004</v>
      </c>
      <c r="H9" s="41">
        <f>IFERROR(G9/D9*100,0)</f>
        <v>10.273601024823845</v>
      </c>
      <c r="I9" s="41">
        <f>IFERROR(G9/E9*100,0)</f>
        <v>49.508860649444294</v>
      </c>
      <c r="J9" s="41">
        <f t="shared" ref="J9:AG9" si="1">J12+J29+J31</f>
        <v>4601.2960000000003</v>
      </c>
      <c r="K9" s="41">
        <f>K12+K29+K31</f>
        <v>2210.8402500000002</v>
      </c>
      <c r="L9" s="41">
        <f t="shared" si="1"/>
        <v>9102.1030299999984</v>
      </c>
      <c r="M9" s="41">
        <f t="shared" si="1"/>
        <v>4573.5564800000002</v>
      </c>
      <c r="N9" s="41">
        <f t="shared" si="1"/>
        <v>4821.2990300000001</v>
      </c>
      <c r="O9" s="41">
        <f t="shared" si="1"/>
        <v>0</v>
      </c>
      <c r="P9" s="41">
        <f t="shared" si="1"/>
        <v>5330.8918300000005</v>
      </c>
      <c r="Q9" s="41">
        <f t="shared" si="1"/>
        <v>0</v>
      </c>
      <c r="R9" s="41">
        <f t="shared" si="1"/>
        <v>5042.3139700000002</v>
      </c>
      <c r="S9" s="41">
        <f t="shared" si="1"/>
        <v>0</v>
      </c>
      <c r="T9" s="41">
        <f t="shared" si="1"/>
        <v>4955.1001699999997</v>
      </c>
      <c r="U9" s="41">
        <f t="shared" si="1"/>
        <v>0</v>
      </c>
      <c r="V9" s="41">
        <f t="shared" si="1"/>
        <v>5397.9391699999996</v>
      </c>
      <c r="W9" s="41">
        <f t="shared" si="1"/>
        <v>0</v>
      </c>
      <c r="X9" s="41">
        <f t="shared" si="1"/>
        <v>5061.8151699999999</v>
      </c>
      <c r="Y9" s="41">
        <f t="shared" si="1"/>
        <v>0</v>
      </c>
      <c r="Z9" s="41">
        <f t="shared" si="1"/>
        <v>4601.8001699999995</v>
      </c>
      <c r="AA9" s="41">
        <f t="shared" si="1"/>
        <v>0</v>
      </c>
      <c r="AB9" s="41">
        <f t="shared" si="1"/>
        <v>4754.2551700000004</v>
      </c>
      <c r="AC9" s="41">
        <f t="shared" si="1"/>
        <v>0</v>
      </c>
      <c r="AD9" s="41">
        <f t="shared" si="1"/>
        <v>5384.5593699999999</v>
      </c>
      <c r="AE9" s="41">
        <f t="shared" si="1"/>
        <v>0</v>
      </c>
      <c r="AF9" s="41">
        <f t="shared" si="1"/>
        <v>6983.8101200000001</v>
      </c>
      <c r="AG9" s="41">
        <f t="shared" si="1"/>
        <v>0</v>
      </c>
      <c r="AH9" s="12"/>
      <c r="AI9" s="20">
        <f>E9-G9</f>
        <v>6919.0022999999983</v>
      </c>
    </row>
    <row r="10" spans="1:35" s="13" customFormat="1" ht="18.75" customHeight="1" x14ac:dyDescent="0.25">
      <c r="A10" s="11" t="s">
        <v>30</v>
      </c>
      <c r="B10" s="57" t="s">
        <v>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  <c r="AH10" s="12"/>
      <c r="AI10" s="20"/>
    </row>
    <row r="11" spans="1:35" s="9" customFormat="1" ht="88.5" customHeight="1" x14ac:dyDescent="0.25">
      <c r="A11" s="48" t="s">
        <v>32</v>
      </c>
      <c r="B11" s="50" t="s">
        <v>33</v>
      </c>
      <c r="C11" s="36" t="s">
        <v>28</v>
      </c>
      <c r="D11" s="37">
        <f>D12</f>
        <v>12120.483099999998</v>
      </c>
      <c r="E11" s="37">
        <f>E12</f>
        <v>4810.8360000000002</v>
      </c>
      <c r="F11" s="37">
        <f>F12</f>
        <v>609.03458000000001</v>
      </c>
      <c r="G11" s="37">
        <f>G12</f>
        <v>609.03458000000001</v>
      </c>
      <c r="H11" s="37">
        <f t="shared" ref="H11:H28" si="2">IFERROR(G11/D11*100,0)</f>
        <v>5.0248375000828158</v>
      </c>
      <c r="I11" s="37">
        <f t="shared" ref="I11:I28" si="3">IFERROR(G11/E11*100,0)</f>
        <v>12.659641276485001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0</v>
      </c>
      <c r="P11" s="38">
        <f t="shared" si="4"/>
        <v>430.69200000000001</v>
      </c>
      <c r="Q11" s="38">
        <f t="shared" si="4"/>
        <v>0</v>
      </c>
      <c r="R11" s="38">
        <f t="shared" si="4"/>
        <v>498.25314000000003</v>
      </c>
      <c r="S11" s="38">
        <f t="shared" si="4"/>
        <v>0</v>
      </c>
      <c r="T11" s="38">
        <f t="shared" si="4"/>
        <v>490.93314000000004</v>
      </c>
      <c r="U11" s="38">
        <f t="shared" si="4"/>
        <v>0</v>
      </c>
      <c r="V11" s="38">
        <f t="shared" si="4"/>
        <v>889.83314000000007</v>
      </c>
      <c r="W11" s="38">
        <f t="shared" si="4"/>
        <v>0</v>
      </c>
      <c r="X11" s="38">
        <f t="shared" si="4"/>
        <v>840.73314000000005</v>
      </c>
      <c r="Y11" s="38">
        <f t="shared" si="4"/>
        <v>0</v>
      </c>
      <c r="Z11" s="38">
        <f t="shared" si="4"/>
        <v>677.83314000000007</v>
      </c>
      <c r="AA11" s="38">
        <f t="shared" si="4"/>
        <v>0</v>
      </c>
      <c r="AB11" s="38">
        <f t="shared" si="4"/>
        <v>590.93313999999998</v>
      </c>
      <c r="AC11" s="38">
        <f t="shared" si="4"/>
        <v>0</v>
      </c>
      <c r="AD11" s="38">
        <f t="shared" si="4"/>
        <v>1204.4331399999999</v>
      </c>
      <c r="AE11" s="38">
        <f t="shared" si="4"/>
        <v>0</v>
      </c>
      <c r="AF11" s="38">
        <f t="shared" si="4"/>
        <v>1301.7711199999999</v>
      </c>
      <c r="AG11" s="38">
        <f t="shared" si="4"/>
        <v>0</v>
      </c>
      <c r="AH11" s="39"/>
      <c r="AI11" s="20">
        <f t="shared" ref="AI11:AI22" si="5">E11-G11</f>
        <v>4201.8014199999998</v>
      </c>
    </row>
    <row r="12" spans="1:35" s="9" customFormat="1" ht="105.75" customHeight="1" x14ac:dyDescent="0.25">
      <c r="A12" s="49"/>
      <c r="B12" s="51"/>
      <c r="C12" s="40" t="s">
        <v>29</v>
      </c>
      <c r="D12" s="41">
        <f>SUM(J12,L12,N12,P12,R12,T12,V12,X12,Z12,AB12,AD12,AF12)</f>
        <v>12120.483099999998</v>
      </c>
      <c r="E12" s="41">
        <f>J12+L12</f>
        <v>4810.8360000000002</v>
      </c>
      <c r="F12" s="41">
        <f>G12</f>
        <v>609.03458000000001</v>
      </c>
      <c r="G12" s="41">
        <f>SUM(K12,M12,O12,Q12,S12,U12,W12,Y12,AA12,AC12,AE12,AG12)</f>
        <v>609.03458000000001</v>
      </c>
      <c r="H12" s="41">
        <f>IFERROR(G12/D12*100,0)</f>
        <v>5.0248375000828158</v>
      </c>
      <c r="I12" s="41">
        <f>IFERROR(G12/E12*100,0)</f>
        <v>12.659641276485001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0</v>
      </c>
      <c r="P12" s="42">
        <f t="shared" si="6"/>
        <v>430.69200000000001</v>
      </c>
      <c r="Q12" s="42">
        <f t="shared" si="6"/>
        <v>0</v>
      </c>
      <c r="R12" s="42">
        <f t="shared" si="6"/>
        <v>498.25314000000003</v>
      </c>
      <c r="S12" s="42">
        <f t="shared" si="6"/>
        <v>0</v>
      </c>
      <c r="T12" s="42">
        <f t="shared" si="6"/>
        <v>490.93314000000004</v>
      </c>
      <c r="U12" s="42">
        <f t="shared" si="6"/>
        <v>0</v>
      </c>
      <c r="V12" s="42">
        <f t="shared" si="6"/>
        <v>889.83314000000007</v>
      </c>
      <c r="W12" s="42">
        <f t="shared" si="6"/>
        <v>0</v>
      </c>
      <c r="X12" s="42">
        <f t="shared" si="6"/>
        <v>840.73314000000005</v>
      </c>
      <c r="Y12" s="42">
        <f t="shared" si="6"/>
        <v>0</v>
      </c>
      <c r="Z12" s="42">
        <f t="shared" si="6"/>
        <v>677.83314000000007</v>
      </c>
      <c r="AA12" s="42">
        <f t="shared" si="6"/>
        <v>0</v>
      </c>
      <c r="AB12" s="42">
        <f t="shared" si="6"/>
        <v>590.93313999999998</v>
      </c>
      <c r="AC12" s="42">
        <f t="shared" si="6"/>
        <v>0</v>
      </c>
      <c r="AD12" s="42">
        <f t="shared" si="6"/>
        <v>1204.4331399999999</v>
      </c>
      <c r="AE12" s="42">
        <f t="shared" si="6"/>
        <v>0</v>
      </c>
      <c r="AF12" s="42">
        <f t="shared" si="6"/>
        <v>1301.7711199999999</v>
      </c>
      <c r="AG12" s="42">
        <f t="shared" si="6"/>
        <v>0</v>
      </c>
      <c r="AH12" s="39"/>
      <c r="AI12" s="20">
        <f t="shared" si="5"/>
        <v>4201.8014199999998</v>
      </c>
    </row>
    <row r="13" spans="1:35" s="24" customFormat="1" ht="35.25" customHeight="1" x14ac:dyDescent="0.25">
      <c r="A13" s="54"/>
      <c r="B13" s="60" t="s">
        <v>34</v>
      </c>
      <c r="C13" s="14" t="s">
        <v>28</v>
      </c>
      <c r="D13" s="15">
        <f>D14</f>
        <v>801.6</v>
      </c>
      <c r="E13" s="15">
        <f t="shared" ref="E13:G21" si="7">E14</f>
        <v>0</v>
      </c>
      <c r="F13" s="15">
        <f>F14</f>
        <v>0</v>
      </c>
      <c r="G13" s="15">
        <f>G14</f>
        <v>0</v>
      </c>
      <c r="H13" s="15">
        <f t="shared" si="2"/>
        <v>0</v>
      </c>
      <c r="I13" s="15">
        <f t="shared" si="3"/>
        <v>0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1.9</v>
      </c>
      <c r="S13" s="16">
        <f t="shared" si="8"/>
        <v>0</v>
      </c>
      <c r="T13" s="16">
        <f t="shared" si="8"/>
        <v>1.9</v>
      </c>
      <c r="U13" s="16">
        <f t="shared" si="8"/>
        <v>0</v>
      </c>
      <c r="V13" s="16">
        <f t="shared" si="8"/>
        <v>197.9</v>
      </c>
      <c r="W13" s="16">
        <f t="shared" si="8"/>
        <v>0</v>
      </c>
      <c r="X13" s="16">
        <f t="shared" si="8"/>
        <v>351.7</v>
      </c>
      <c r="Y13" s="16">
        <f t="shared" si="8"/>
        <v>0</v>
      </c>
      <c r="Z13" s="16">
        <f t="shared" si="8"/>
        <v>188.8</v>
      </c>
      <c r="AA13" s="16">
        <f t="shared" si="8"/>
        <v>0</v>
      </c>
      <c r="AB13" s="16">
        <f t="shared" si="8"/>
        <v>1.9</v>
      </c>
      <c r="AC13" s="16">
        <f t="shared" si="8"/>
        <v>0</v>
      </c>
      <c r="AD13" s="16">
        <f t="shared" si="8"/>
        <v>1.9</v>
      </c>
      <c r="AE13" s="16">
        <f t="shared" si="8"/>
        <v>0</v>
      </c>
      <c r="AF13" s="16">
        <f t="shared" si="8"/>
        <v>55.6</v>
      </c>
      <c r="AG13" s="16">
        <f t="shared" si="8"/>
        <v>0</v>
      </c>
      <c r="AH13" s="29"/>
      <c r="AI13" s="30">
        <f t="shared" si="5"/>
        <v>0</v>
      </c>
    </row>
    <row r="14" spans="1:35" s="25" customFormat="1" ht="42" customHeight="1" x14ac:dyDescent="0.25">
      <c r="A14" s="55"/>
      <c r="B14" s="61"/>
      <c r="C14" s="17" t="s">
        <v>29</v>
      </c>
      <c r="D14" s="18">
        <f>SUM(J14,L14,N14,P14,R14,T14,V14,X14,Z14,AB14,AD14,AF14)</f>
        <v>801.6</v>
      </c>
      <c r="E14" s="18">
        <f>J14+L14</f>
        <v>0</v>
      </c>
      <c r="F14" s="18">
        <f>G14</f>
        <v>0</v>
      </c>
      <c r="G14" s="18">
        <f>SUM(K14,M14,O14,Q14,S14,U14,W14,Y14,AA14,AC14,AE14,AG14)</f>
        <v>0</v>
      </c>
      <c r="H14" s="18">
        <f t="shared" si="2"/>
        <v>0</v>
      </c>
      <c r="I14" s="18">
        <f t="shared" si="3"/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1.9</v>
      </c>
      <c r="S14" s="19">
        <v>0</v>
      </c>
      <c r="T14" s="19">
        <v>1.9</v>
      </c>
      <c r="U14" s="19">
        <v>0</v>
      </c>
      <c r="V14" s="19">
        <v>197.9</v>
      </c>
      <c r="W14" s="19">
        <v>0</v>
      </c>
      <c r="X14" s="19">
        <v>351.7</v>
      </c>
      <c r="Y14" s="19">
        <v>0</v>
      </c>
      <c r="Z14" s="19">
        <v>188.8</v>
      </c>
      <c r="AA14" s="19">
        <v>0</v>
      </c>
      <c r="AB14" s="19">
        <v>1.9</v>
      </c>
      <c r="AC14" s="19">
        <v>0</v>
      </c>
      <c r="AD14" s="19">
        <v>1.9</v>
      </c>
      <c r="AE14" s="19">
        <v>0</v>
      </c>
      <c r="AF14" s="19">
        <v>55.6</v>
      </c>
      <c r="AG14" s="19">
        <v>0</v>
      </c>
      <c r="AH14" s="29"/>
      <c r="AI14" s="30">
        <f t="shared" si="5"/>
        <v>0</v>
      </c>
    </row>
    <row r="15" spans="1:35" s="24" customFormat="1" ht="35.25" customHeight="1" x14ac:dyDescent="0.25">
      <c r="A15" s="62"/>
      <c r="B15" s="60" t="s">
        <v>35</v>
      </c>
      <c r="C15" s="14" t="s">
        <v>28</v>
      </c>
      <c r="D15" s="15">
        <f>D16</f>
        <v>109.78309999999998</v>
      </c>
      <c r="E15" s="15">
        <f t="shared" si="7"/>
        <v>1.2999999999999998</v>
      </c>
      <c r="F15" s="15">
        <f t="shared" si="7"/>
        <v>0.98658000000000001</v>
      </c>
      <c r="G15" s="15">
        <f t="shared" si="7"/>
        <v>0.98658000000000001</v>
      </c>
      <c r="H15" s="15">
        <f t="shared" si="2"/>
        <v>0.89866290895411072</v>
      </c>
      <c r="I15" s="15">
        <f t="shared" si="3"/>
        <v>75.890769230769237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</v>
      </c>
      <c r="P15" s="16">
        <f t="shared" si="8"/>
        <v>0.7</v>
      </c>
      <c r="Q15" s="16">
        <f t="shared" si="8"/>
        <v>0</v>
      </c>
      <c r="R15" s="16">
        <f t="shared" si="8"/>
        <v>0.6</v>
      </c>
      <c r="S15" s="16">
        <f t="shared" si="8"/>
        <v>0</v>
      </c>
      <c r="T15" s="16">
        <f t="shared" si="8"/>
        <v>0.6</v>
      </c>
      <c r="U15" s="16">
        <f t="shared" si="8"/>
        <v>0</v>
      </c>
      <c r="V15" s="16">
        <f t="shared" si="8"/>
        <v>103.5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0.31341999999999981</v>
      </c>
    </row>
    <row r="16" spans="1:35" s="25" customFormat="1" ht="42" customHeight="1" x14ac:dyDescent="0.25">
      <c r="A16" s="63"/>
      <c r="B16" s="64"/>
      <c r="C16" s="17" t="s">
        <v>29</v>
      </c>
      <c r="D16" s="18">
        <f>SUM(J16,L16,N16,P16,R16,T16,V16,X16,Z16,AB16,AD16,AF16)</f>
        <v>109.78309999999998</v>
      </c>
      <c r="E16" s="18">
        <f>J16+L16</f>
        <v>1.2999999999999998</v>
      </c>
      <c r="F16" s="18">
        <f>G16</f>
        <v>0.98658000000000001</v>
      </c>
      <c r="G16" s="18">
        <f>SUM(K16,M16,O16,Q16,S16,U16,W16,Y16,AA16,AC16,AE16,AG16)</f>
        <v>0.98658000000000001</v>
      </c>
      <c r="H16" s="18">
        <f t="shared" si="2"/>
        <v>0.89866290895411072</v>
      </c>
      <c r="I16" s="18">
        <f t="shared" si="3"/>
        <v>75.890769230769237</v>
      </c>
      <c r="J16" s="19">
        <v>0.7</v>
      </c>
      <c r="K16" s="19">
        <f>513.59/1000</f>
        <v>0.51358999999999999</v>
      </c>
      <c r="L16" s="19">
        <v>0.6</v>
      </c>
      <c r="M16" s="19">
        <f>472.99/1000</f>
        <v>0.47299000000000002</v>
      </c>
      <c r="N16" s="19">
        <v>0.6</v>
      </c>
      <c r="O16" s="19">
        <v>0</v>
      </c>
      <c r="P16" s="19">
        <v>0.7</v>
      </c>
      <c r="Q16" s="19">
        <v>0</v>
      </c>
      <c r="R16" s="19">
        <v>0.6</v>
      </c>
      <c r="S16" s="19">
        <v>0</v>
      </c>
      <c r="T16" s="19">
        <v>0.6</v>
      </c>
      <c r="U16" s="19">
        <v>0</v>
      </c>
      <c r="V16" s="19">
        <v>103.5</v>
      </c>
      <c r="W16" s="19">
        <v>0</v>
      </c>
      <c r="X16" s="19">
        <v>0.6</v>
      </c>
      <c r="Y16" s="19">
        <v>0</v>
      </c>
      <c r="Z16" s="19">
        <v>0.6</v>
      </c>
      <c r="AA16" s="19">
        <v>0</v>
      </c>
      <c r="AB16" s="19">
        <v>0.6</v>
      </c>
      <c r="AC16" s="19">
        <v>0</v>
      </c>
      <c r="AD16" s="19">
        <v>0.6</v>
      </c>
      <c r="AE16" s="19">
        <v>0</v>
      </c>
      <c r="AF16" s="19">
        <v>8.3099999999999993E-2</v>
      </c>
      <c r="AG16" s="19">
        <v>0</v>
      </c>
      <c r="AH16" s="29"/>
      <c r="AI16" s="30">
        <f t="shared" si="5"/>
        <v>0.31341999999999981</v>
      </c>
    </row>
    <row r="17" spans="1:35" s="24" customFormat="1" ht="42.75" customHeight="1" x14ac:dyDescent="0.25">
      <c r="A17" s="54"/>
      <c r="B17" s="60" t="s">
        <v>36</v>
      </c>
      <c r="C17" s="14" t="s">
        <v>28</v>
      </c>
      <c r="D17" s="15">
        <f>D18</f>
        <v>6043</v>
      </c>
      <c r="E17" s="15">
        <f t="shared" si="7"/>
        <v>609.53600000000006</v>
      </c>
      <c r="F17" s="15">
        <f t="shared" si="7"/>
        <v>608.048</v>
      </c>
      <c r="G17" s="15">
        <f t="shared" si="7"/>
        <v>608.048</v>
      </c>
      <c r="H17" s="15">
        <f t="shared" si="2"/>
        <v>10.062022174416681</v>
      </c>
      <c r="I17" s="15">
        <f t="shared" si="3"/>
        <v>99.75587988240234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0</v>
      </c>
      <c r="P17" s="16">
        <f t="shared" si="8"/>
        <v>383.63200000000001</v>
      </c>
      <c r="Q17" s="16">
        <f t="shared" si="8"/>
        <v>0</v>
      </c>
      <c r="R17" s="16">
        <f t="shared" si="8"/>
        <v>438.89314000000002</v>
      </c>
      <c r="S17" s="16">
        <f t="shared" si="8"/>
        <v>0</v>
      </c>
      <c r="T17" s="16">
        <f t="shared" si="8"/>
        <v>431.57314000000002</v>
      </c>
      <c r="U17" s="16">
        <f t="shared" si="8"/>
        <v>0</v>
      </c>
      <c r="V17" s="16">
        <f t="shared" si="8"/>
        <v>431.57314000000002</v>
      </c>
      <c r="W17" s="16">
        <f t="shared" si="8"/>
        <v>0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924.36802</v>
      </c>
      <c r="AG17" s="16">
        <f t="shared" si="8"/>
        <v>0</v>
      </c>
      <c r="AH17" s="29"/>
      <c r="AI17" s="30">
        <f t="shared" si="5"/>
        <v>1.4880000000000564</v>
      </c>
    </row>
    <row r="18" spans="1:35" s="25" customFormat="1" ht="45.75" customHeight="1" x14ac:dyDescent="0.25">
      <c r="A18" s="55"/>
      <c r="B18" s="61"/>
      <c r="C18" s="17" t="s">
        <v>29</v>
      </c>
      <c r="D18" s="18">
        <f>SUM(J18,L18,N18,P18,R18,T18,V18,X18,Z18,AB18,AD18,AF18)</f>
        <v>6043</v>
      </c>
      <c r="E18" s="18">
        <f>J18+L18</f>
        <v>609.53600000000006</v>
      </c>
      <c r="F18" s="18">
        <f>G18</f>
        <v>608.048</v>
      </c>
      <c r="G18" s="18">
        <f>SUM(K18,M18,O18,Q18,S18,U18,W18,Y18,AA18,AC18,AE18,AG18)</f>
        <v>608.048</v>
      </c>
      <c r="H18" s="18">
        <f t="shared" si="2"/>
        <v>10.062022174416681</v>
      </c>
      <c r="I18" s="18">
        <f t="shared" si="3"/>
        <v>99.75587988240234</v>
      </c>
      <c r="J18" s="19">
        <v>225.904</v>
      </c>
      <c r="K18" s="19">
        <f>225904/1000</f>
        <v>225.904</v>
      </c>
      <c r="L18" s="19">
        <v>383.63200000000001</v>
      </c>
      <c r="M18" s="19">
        <f>382144/1000</f>
        <v>382.14400000000001</v>
      </c>
      <c r="N18" s="19">
        <v>383.63200000000001</v>
      </c>
      <c r="O18" s="19">
        <v>0</v>
      </c>
      <c r="P18" s="19">
        <v>383.63200000000001</v>
      </c>
      <c r="Q18" s="19">
        <v>0</v>
      </c>
      <c r="R18" s="19">
        <f>438893.14/1000</f>
        <v>438.89314000000002</v>
      </c>
      <c r="S18" s="19">
        <v>0</v>
      </c>
      <c r="T18" s="19">
        <f>431573.14/1000</f>
        <v>431.57314000000002</v>
      </c>
      <c r="U18" s="19">
        <v>0</v>
      </c>
      <c r="V18" s="19">
        <f>431573.14/1000</f>
        <v>431.57314000000002</v>
      </c>
      <c r="W18" s="19">
        <v>0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924368.02/1000</f>
        <v>924.36802</v>
      </c>
      <c r="AG18" s="19">
        <v>0</v>
      </c>
      <c r="AH18" s="29"/>
      <c r="AI18" s="30">
        <f t="shared" si="5"/>
        <v>1.4880000000000564</v>
      </c>
    </row>
    <row r="19" spans="1:35" s="24" customFormat="1" ht="45.75" customHeight="1" x14ac:dyDescent="0.25">
      <c r="A19" s="54"/>
      <c r="B19" s="52" t="s">
        <v>37</v>
      </c>
      <c r="C19" s="14" t="s">
        <v>28</v>
      </c>
      <c r="D19" s="15">
        <f>D20</f>
        <v>100</v>
      </c>
      <c r="E19" s="15">
        <f t="shared" si="7"/>
        <v>0</v>
      </c>
      <c r="F19" s="15">
        <f t="shared" si="7"/>
        <v>0</v>
      </c>
      <c r="G19" s="15">
        <f t="shared" si="7"/>
        <v>0</v>
      </c>
      <c r="H19" s="15">
        <f t="shared" si="2"/>
        <v>0</v>
      </c>
      <c r="I19" s="15">
        <f t="shared" si="3"/>
        <v>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0</v>
      </c>
      <c r="U19" s="16">
        <f t="shared" si="8"/>
        <v>0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100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55"/>
      <c r="B20" s="53"/>
      <c r="C20" s="17" t="s">
        <v>29</v>
      </c>
      <c r="D20" s="18">
        <f>SUM(J20,L20,N20,P20,R20,T20,V20,X20,Z20,AB20,AD20,AF20)</f>
        <v>100</v>
      </c>
      <c r="E20" s="18">
        <f>J20+L20</f>
        <v>0</v>
      </c>
      <c r="F20" s="18">
        <f>G20</f>
        <v>0</v>
      </c>
      <c r="G20" s="18">
        <f>SUM(K20,M20,O20,Q20,S20,U20,W20,Y20,AA20,AC20,AE20,AG20)</f>
        <v>0</v>
      </c>
      <c r="H20" s="18">
        <f t="shared" si="2"/>
        <v>0</v>
      </c>
      <c r="I20" s="18">
        <f t="shared" si="3"/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100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56"/>
      <c r="B21" s="52" t="s">
        <v>38</v>
      </c>
      <c r="C21" s="14" t="s">
        <v>28</v>
      </c>
      <c r="D21" s="15">
        <f>D22</f>
        <v>309.7</v>
      </c>
      <c r="E21" s="15">
        <f t="shared" si="7"/>
        <v>0</v>
      </c>
      <c r="F21" s="15">
        <f t="shared" si="7"/>
        <v>0</v>
      </c>
      <c r="G21" s="15">
        <f t="shared" si="7"/>
        <v>0</v>
      </c>
      <c r="H21" s="15">
        <f t="shared" si="2"/>
        <v>0</v>
      </c>
      <c r="I21" s="15">
        <f t="shared" si="3"/>
        <v>0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10.5</v>
      </c>
      <c r="S21" s="16">
        <f t="shared" si="8"/>
        <v>0</v>
      </c>
      <c r="T21" s="16">
        <f t="shared" si="8"/>
        <v>10.5</v>
      </c>
      <c r="U21" s="16">
        <f t="shared" si="8"/>
        <v>0</v>
      </c>
      <c r="V21" s="16">
        <f t="shared" si="8"/>
        <v>110.5</v>
      </c>
      <c r="W21" s="16">
        <f t="shared" si="8"/>
        <v>0</v>
      </c>
      <c r="X21" s="16">
        <f t="shared" si="8"/>
        <v>10.5</v>
      </c>
      <c r="Y21" s="16">
        <f t="shared" si="8"/>
        <v>0</v>
      </c>
      <c r="Z21" s="16">
        <f t="shared" si="8"/>
        <v>10.5</v>
      </c>
      <c r="AA21" s="16">
        <f t="shared" si="8"/>
        <v>0</v>
      </c>
      <c r="AB21" s="16">
        <f t="shared" si="8"/>
        <v>10.5</v>
      </c>
      <c r="AC21" s="16">
        <f t="shared" si="8"/>
        <v>0</v>
      </c>
      <c r="AD21" s="16">
        <f t="shared" si="8"/>
        <v>10.5</v>
      </c>
      <c r="AE21" s="16">
        <f t="shared" si="8"/>
        <v>0</v>
      </c>
      <c r="AF21" s="16">
        <f t="shared" si="8"/>
        <v>136.19999999999999</v>
      </c>
      <c r="AG21" s="16">
        <f t="shared" si="8"/>
        <v>0</v>
      </c>
      <c r="AH21" s="29"/>
      <c r="AI21" s="30">
        <f t="shared" si="5"/>
        <v>0</v>
      </c>
    </row>
    <row r="22" spans="1:35" s="25" customFormat="1" ht="42" customHeight="1" x14ac:dyDescent="0.25">
      <c r="A22" s="56"/>
      <c r="B22" s="53"/>
      <c r="C22" s="17" t="s">
        <v>29</v>
      </c>
      <c r="D22" s="18">
        <f>SUM(J22,L22,N22,P22,R22,T22,V22,X22,Z22,AB22,AD22,AF22)</f>
        <v>309.7</v>
      </c>
      <c r="E22" s="18">
        <f>J22+L22</f>
        <v>0</v>
      </c>
      <c r="F22" s="18">
        <f>G22</f>
        <v>0</v>
      </c>
      <c r="G22" s="18">
        <f>SUM(K22,M22,O22,Q22,S22,U22,W22,Y22,AA22,AC22,AE22,AG22)</f>
        <v>0</v>
      </c>
      <c r="H22" s="18">
        <f t="shared" si="2"/>
        <v>0</v>
      </c>
      <c r="I22" s="18">
        <f t="shared" si="3"/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10.5</v>
      </c>
      <c r="S22" s="19">
        <v>0</v>
      </c>
      <c r="T22" s="19">
        <v>10.5</v>
      </c>
      <c r="U22" s="19">
        <v>0</v>
      </c>
      <c r="V22" s="19">
        <v>110.5</v>
      </c>
      <c r="W22" s="19">
        <v>0</v>
      </c>
      <c r="X22" s="19">
        <v>10.5</v>
      </c>
      <c r="Y22" s="19">
        <v>0</v>
      </c>
      <c r="Z22" s="19">
        <v>10.5</v>
      </c>
      <c r="AA22" s="19">
        <v>0</v>
      </c>
      <c r="AB22" s="19">
        <v>10.5</v>
      </c>
      <c r="AC22" s="19">
        <v>0</v>
      </c>
      <c r="AD22" s="19">
        <v>10.5</v>
      </c>
      <c r="AE22" s="19">
        <v>0</v>
      </c>
      <c r="AF22" s="19">
        <v>136.19999999999999</v>
      </c>
      <c r="AG22" s="19">
        <v>0</v>
      </c>
      <c r="AH22" s="29"/>
      <c r="AI22" s="30">
        <f t="shared" si="5"/>
        <v>0</v>
      </c>
    </row>
    <row r="23" spans="1:35" s="28" customFormat="1" ht="42" customHeight="1" x14ac:dyDescent="0.25">
      <c r="A23" s="54"/>
      <c r="B23" s="52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55"/>
      <c r="B24" s="53"/>
      <c r="C24" s="17" t="s">
        <v>29</v>
      </c>
      <c r="D24" s="18">
        <f>SUM(J24,L24,N24,P24,R24,T24,V24,X24,Z24,AB24,AD24,AF24)</f>
        <v>4200</v>
      </c>
      <c r="E24" s="18">
        <f>J24+L24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54"/>
      <c r="B25" s="52" t="s">
        <v>45</v>
      </c>
      <c r="C25" s="14" t="s">
        <v>28</v>
      </c>
      <c r="D25" s="15">
        <f>D26</f>
        <v>556.40000000000009</v>
      </c>
      <c r="E25" s="15">
        <f>E26</f>
        <v>0</v>
      </c>
      <c r="F25" s="15">
        <f>F26</f>
        <v>0</v>
      </c>
      <c r="G25" s="15">
        <f>G26</f>
        <v>0</v>
      </c>
      <c r="H25" s="15">
        <f>IFERROR(G25/D25*100,0)</f>
        <v>0</v>
      </c>
      <c r="I25" s="15">
        <f>IFERROR(G25/E25*100,0)</f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0</v>
      </c>
      <c r="T25" s="16">
        <f t="shared" si="9"/>
        <v>46.36</v>
      </c>
      <c r="U25" s="16">
        <f t="shared" si="9"/>
        <v>0</v>
      </c>
      <c r="V25" s="16">
        <f t="shared" si="9"/>
        <v>46.36</v>
      </c>
      <c r="W25" s="16">
        <f t="shared" si="9"/>
        <v>0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0</v>
      </c>
    </row>
    <row r="26" spans="1:35" s="31" customFormat="1" ht="42" customHeight="1" x14ac:dyDescent="0.25">
      <c r="A26" s="55"/>
      <c r="B26" s="53"/>
      <c r="C26" s="17" t="s">
        <v>29</v>
      </c>
      <c r="D26" s="18">
        <f>SUM(J26,L26,N26,P26,R26,T26,V26,X26,Z26,AB26,AD26,AF26)</f>
        <v>556.40000000000009</v>
      </c>
      <c r="E26" s="18">
        <f>J26+L26</f>
        <v>0</v>
      </c>
      <c r="F26" s="18">
        <f>G26</f>
        <v>0</v>
      </c>
      <c r="G26" s="18">
        <f>SUM(K26,M26,O26,Q26,S26,U26,W26,Y26,AA26,AC26,AE26,AG26)</f>
        <v>0</v>
      </c>
      <c r="H26" s="18">
        <f>IFERROR(G26/D26*100,0)</f>
        <v>0</v>
      </c>
      <c r="I26" s="18">
        <f>IFERROR(G26/E26*100,0)</f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0</v>
      </c>
      <c r="T26" s="19">
        <f>46360/1000</f>
        <v>46.36</v>
      </c>
      <c r="U26" s="19">
        <v>0</v>
      </c>
      <c r="V26" s="19">
        <f>46360/1000</f>
        <v>46.36</v>
      </c>
      <c r="W26" s="19">
        <v>0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0</v>
      </c>
    </row>
    <row r="27" spans="1:35" s="13" customFormat="1" ht="18.75" customHeight="1" x14ac:dyDescent="0.25">
      <c r="A27" s="11" t="s">
        <v>39</v>
      </c>
      <c r="B27" s="57" t="s">
        <v>31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  <c r="AH27" s="12"/>
      <c r="AI27" s="20"/>
    </row>
    <row r="28" spans="1:35" s="9" customFormat="1" ht="82.5" customHeight="1" x14ac:dyDescent="0.25">
      <c r="A28" s="48" t="s">
        <v>40</v>
      </c>
      <c r="B28" s="50" t="s">
        <v>41</v>
      </c>
      <c r="C28" s="36" t="s">
        <v>28</v>
      </c>
      <c r="D28" s="37">
        <f>D29</f>
        <v>9452.1</v>
      </c>
      <c r="E28" s="37">
        <f>E29</f>
        <v>1991.5299999999997</v>
      </c>
      <c r="F28" s="37">
        <f t="shared" ref="E28:G30" si="10">F29</f>
        <v>1582.6498900000001</v>
      </c>
      <c r="G28" s="37">
        <f t="shared" si="10"/>
        <v>1582.6498900000001</v>
      </c>
      <c r="H28" s="37">
        <f t="shared" si="2"/>
        <v>16.743897017593977</v>
      </c>
      <c r="I28" s="37">
        <f t="shared" si="3"/>
        <v>79.469045909426441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0</v>
      </c>
      <c r="P28" s="38">
        <f t="shared" si="11"/>
        <v>854.86099999999999</v>
      </c>
      <c r="Q28" s="38">
        <f t="shared" si="11"/>
        <v>0</v>
      </c>
      <c r="R28" s="38">
        <f t="shared" si="11"/>
        <v>711.29399999999998</v>
      </c>
      <c r="S28" s="38">
        <f t="shared" si="11"/>
        <v>0</v>
      </c>
      <c r="T28" s="38">
        <f t="shared" si="11"/>
        <v>649.17899999999997</v>
      </c>
      <c r="U28" s="38">
        <f t="shared" si="11"/>
        <v>0</v>
      </c>
      <c r="V28" s="38">
        <f t="shared" si="11"/>
        <v>854.86099999999999</v>
      </c>
      <c r="W28" s="38">
        <f t="shared" si="11"/>
        <v>0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408.8801099999996</v>
      </c>
    </row>
    <row r="29" spans="1:35" s="10" customFormat="1" ht="73.5" customHeight="1" x14ac:dyDescent="0.25">
      <c r="A29" s="49"/>
      <c r="B29" s="51"/>
      <c r="C29" s="40" t="s">
        <v>29</v>
      </c>
      <c r="D29" s="41">
        <f>SUM(J29,L29,N29,P29,R29,T29,V29,X29,Z29,AB29,AD29,AF29)</f>
        <v>9452.1</v>
      </c>
      <c r="E29" s="41">
        <f>J29+L29</f>
        <v>1991.5299999999997</v>
      </c>
      <c r="F29" s="41">
        <f>G29</f>
        <v>1582.6498900000001</v>
      </c>
      <c r="G29" s="41">
        <f>SUM(K29,M29,O29,Q29,S29,U29,W29,Y29,AA29,AC29,AE29,AG29)</f>
        <v>1582.6498900000001</v>
      </c>
      <c r="H29" s="41">
        <f>IFERROR(G29/D29*100,0)</f>
        <v>16.743897017593977</v>
      </c>
      <c r="I29" s="41">
        <f>IFERROR(G29/E29*100,0)</f>
        <v>79.469045909426441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v>0</v>
      </c>
      <c r="P29" s="42">
        <v>854.86099999999999</v>
      </c>
      <c r="Q29" s="42">
        <v>0</v>
      </c>
      <c r="R29" s="42">
        <v>711.29399999999998</v>
      </c>
      <c r="S29" s="42">
        <v>0</v>
      </c>
      <c r="T29" s="42">
        <v>649.17899999999997</v>
      </c>
      <c r="U29" s="42">
        <v>0</v>
      </c>
      <c r="V29" s="42">
        <v>854.86099999999999</v>
      </c>
      <c r="W29" s="42">
        <v>0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408.8801099999996</v>
      </c>
    </row>
    <row r="30" spans="1:35" s="9" customFormat="1" ht="179.25" customHeight="1" x14ac:dyDescent="0.25">
      <c r="A30" s="48" t="s">
        <v>42</v>
      </c>
      <c r="B30" s="50" t="s">
        <v>43</v>
      </c>
      <c r="C30" s="36" t="s">
        <v>28</v>
      </c>
      <c r="D30" s="37">
        <f>D31</f>
        <v>44464.600099999996</v>
      </c>
      <c r="E30" s="37">
        <f t="shared" si="10"/>
        <v>6901.0330299999996</v>
      </c>
      <c r="F30" s="37">
        <f t="shared" si="10"/>
        <v>4592.7122600000002</v>
      </c>
      <c r="G30" s="37">
        <f t="shared" si="10"/>
        <v>4592.7122600000002</v>
      </c>
      <c r="H30" s="37">
        <f>IFERROR(G30/D30*100,0)</f>
        <v>10.328918397266774</v>
      </c>
      <c r="I30" s="37">
        <f>IFERROR(G30/E30*100,0)</f>
        <v>66.551083584655728</v>
      </c>
      <c r="J30" s="38">
        <f>J31</f>
        <v>3169.7449999999999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3787.8880299999996</v>
      </c>
      <c r="O30" s="38">
        <f t="shared" si="11"/>
        <v>0</v>
      </c>
      <c r="P30" s="38">
        <f t="shared" si="11"/>
        <v>4045.3388300000001</v>
      </c>
      <c r="Q30" s="38">
        <f t="shared" si="11"/>
        <v>0</v>
      </c>
      <c r="R30" s="38">
        <f t="shared" si="11"/>
        <v>3832.76683</v>
      </c>
      <c r="S30" s="38">
        <f t="shared" si="11"/>
        <v>0</v>
      </c>
      <c r="T30" s="38">
        <f t="shared" si="11"/>
        <v>3814.98803</v>
      </c>
      <c r="U30" s="38">
        <f t="shared" si="11"/>
        <v>0</v>
      </c>
      <c r="V30" s="38">
        <f t="shared" si="11"/>
        <v>3653.2450299999996</v>
      </c>
      <c r="W30" s="38">
        <f t="shared" si="11"/>
        <v>0</v>
      </c>
      <c r="X30" s="38">
        <f t="shared" si="11"/>
        <v>3509.7880299999997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3441.89023</v>
      </c>
      <c r="AE30" s="38">
        <f t="shared" si="11"/>
        <v>0</v>
      </c>
      <c r="AF30" s="38">
        <f t="shared" si="11"/>
        <v>4791.5720000000001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49"/>
      <c r="B31" s="51"/>
      <c r="C31" s="40" t="s">
        <v>29</v>
      </c>
      <c r="D31" s="41">
        <f>SUM(J31,L31,N31,P31,R31,T31,V31,X31,Z31,AB31,AD31,AF31)</f>
        <v>44464.600099999996</v>
      </c>
      <c r="E31" s="41">
        <f>J31+L31</f>
        <v>6901.0330299999996</v>
      </c>
      <c r="F31" s="41">
        <f>G31</f>
        <v>4592.7122600000002</v>
      </c>
      <c r="G31" s="41">
        <f>SUM(K31,M31,O31,Q31,S31,U31,W31,Y31,AA31,AC31,AE31,AG31)</f>
        <v>4592.7122600000002</v>
      </c>
      <c r="H31" s="41">
        <f>IFERROR(G31/D31*100,0)</f>
        <v>10.328918397266774</v>
      </c>
      <c r="I31" s="41">
        <f>IFERROR(G31/E31*100,0)</f>
        <v>66.551083584655728</v>
      </c>
      <c r="J31" s="42">
        <v>3169.7449999999999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3787888.03/1000</f>
        <v>3787.8880299999996</v>
      </c>
      <c r="O31" s="42">
        <v>0</v>
      </c>
      <c r="P31" s="42">
        <f>4045338.83/1000</f>
        <v>4045.3388300000001</v>
      </c>
      <c r="Q31" s="42">
        <v>0</v>
      </c>
      <c r="R31" s="42">
        <f>3832766.83/1000</f>
        <v>3832.76683</v>
      </c>
      <c r="S31" s="42">
        <v>0</v>
      </c>
      <c r="T31" s="42">
        <f>3814988.03/1000</f>
        <v>3814.98803</v>
      </c>
      <c r="U31" s="42">
        <v>0</v>
      </c>
      <c r="V31" s="42">
        <f>3653245.03/1000</f>
        <v>3653.2450299999996</v>
      </c>
      <c r="W31" s="42">
        <v>0</v>
      </c>
      <c r="X31" s="42">
        <f>3509788.03/1000</f>
        <v>3509.7880299999997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3441890.23/1000</f>
        <v>3441.89023</v>
      </c>
      <c r="AE31" s="42">
        <v>0</v>
      </c>
      <c r="AF31" s="42">
        <f>4791572/1000</f>
        <v>4791.5720000000001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2026-05-13T09:49:12Z</dcterms:modified>
</cp:coreProperties>
</file>