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75.xml" ContentType="application/vnd.openxmlformats-officedocument.spreadsheetml.revisionLog+xml"/>
  <Override PartName="/xl/revisions/revisionLog159.xml" ContentType="application/vnd.openxmlformats-officedocument.spreadsheetml.revisionLog+xml"/>
  <Override PartName="/xl/revisions/revisionLog154.xml" ContentType="application/vnd.openxmlformats-officedocument.spreadsheetml.revisionLog+xml"/>
  <Override PartName="/xl/revisions/revisionLog167.xml" ContentType="application/vnd.openxmlformats-officedocument.spreadsheetml.revisionLog+xml"/>
  <Override PartName="/xl/revisions/revisionLog1.xml" ContentType="application/vnd.openxmlformats-officedocument.spreadsheetml.revisionLog+xml"/>
  <Override PartName="/xl/revisions/revisionLog17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3.xml" ContentType="application/vnd.openxmlformats-officedocument.spreadsheetml.revisionLog+xml"/>
  <Override PartName="/xl/revisions/revisionLog162.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4.xml" ContentType="application/vnd.openxmlformats-officedocument.spreadsheetml.revisionLog+xml"/>
  <Override PartName="/xl/revisions/revisionLog178.xml" ContentType="application/vnd.openxmlformats-officedocument.spreadsheetml.revisionLog+xml"/>
  <Override PartName="/xl/revisions/revisionLog157.xml" ContentType="application/vnd.openxmlformats-officedocument.spreadsheetml.revisionLog+xml"/>
  <Override PartName="/xl/revisions/revisionLog186.xml" ContentType="application/vnd.openxmlformats-officedocument.spreadsheetml.revisionLog+xml"/>
  <Override PartName="/xl/revisions/revisionLog173.xml" ContentType="application/vnd.openxmlformats-officedocument.spreadsheetml.revisionLog+xml"/>
  <Override PartName="/xl/revisions/revisionLog152.xml" ContentType="application/vnd.openxmlformats-officedocument.spreadsheetml.revisionLog+xml"/>
  <Override PartName="/xl/revisions/revisionLog160.xml" ContentType="application/vnd.openxmlformats-officedocument.spreadsheetml.revisionLog+xml"/>
  <Override PartName="/xl/revisions/revisionLog165.xml" ContentType="application/vnd.openxmlformats-officedocument.spreadsheetml.revisionLog+xml"/>
  <Override PartName="/xl/revisions/revisionLog18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169.xml" ContentType="application/vnd.openxmlformats-officedocument.spreadsheetml.revisionLog+xml"/>
  <Override PartName="/xl/revisions/revisionLog177.xml" ContentType="application/vnd.openxmlformats-officedocument.spreadsheetml.revisionLog+xml"/>
  <Override PartName="/xl/revisions/revisionLog156.xml" ContentType="application/vnd.openxmlformats-officedocument.spreadsheetml.revisionLog+xml"/>
  <Override PartName="/xl/revisions/revisionLog11.xml" ContentType="application/vnd.openxmlformats-officedocument.spreadsheetml.revisionLog+xml"/>
  <Override PartName="/xl/revisions/revisionLog164.xml" ContentType="application/vnd.openxmlformats-officedocument.spreadsheetml.revisionLog+xml"/>
  <Override PartName="/xl/revisions/revisionLog185.xml" ContentType="application/vnd.openxmlformats-officedocument.spreadsheetml.revisionLog+xml"/>
  <Override PartName="/xl/revisions/revisionLog37.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20.xml" ContentType="application/vnd.openxmlformats-officedocument.spreadsheetml.revisionLog+xml"/>
  <Override PartName="/xl/revisions/revisionLog168.xml" ContentType="application/vnd.openxmlformats-officedocument.spreadsheetml.revisionLog+xml"/>
  <Override PartName="/xl/revisions/revisionLog180.xml" ContentType="application/vnd.openxmlformats-officedocument.spreadsheetml.revisionLog+xml"/>
  <Override PartName="/xl/revisions/revisionLog6.xml" ContentType="application/vnd.openxmlformats-officedocument.spreadsheetml.revisionLog+xml"/>
  <Override PartName="/xl/revisions/revisionLog172.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32.xml" ContentType="application/vnd.openxmlformats-officedocument.spreadsheetml.revisionLog+xml"/>
  <Override PartName="/xl/revisions/revisionLog19.xml" ContentType="application/vnd.openxmlformats-officedocument.spreadsheetml.revisionLog+xml"/>
  <Override PartName="/xl/revisions/revisionLog163.xml" ContentType="application/vnd.openxmlformats-officedocument.spreadsheetml.revisionLog+xml"/>
  <Override PartName="/xl/revisions/revisionLog155.xml" ContentType="application/vnd.openxmlformats-officedocument.spreadsheetml.revisionLog+xml"/>
  <Override PartName="/xl/revisions/revisionLog171.xml" ContentType="application/vnd.openxmlformats-officedocument.spreadsheetml.revisionLog+xml"/>
  <Override PartName="/xl/revisions/revisionLog17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4.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158.xml" ContentType="application/vnd.openxmlformats-officedocument.spreadsheetml.revisionLog+xml"/>
  <Override PartName="/xl/revisions/revisionLog174.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153.xml" ContentType="application/vnd.openxmlformats-officedocument.spreadsheetml.revisionLog+xml"/>
  <Override PartName="/xl/revisions/revisionLog179.xml" ContentType="application/vnd.openxmlformats-officedocument.spreadsheetml.revisionLog+xml"/>
  <Override PartName="/xl/revisions/revisionLog22.xml" ContentType="application/vnd.openxmlformats-officedocument.spreadsheetml.revisionLog+xml"/>
  <Override PartName="/xl/revisions/revisionLog187.xml" ContentType="application/vnd.openxmlformats-officedocument.spreadsheetml.revisionLog+xml"/>
  <Override PartName="/xl/revisions/revisionLog161.xml" ContentType="application/vnd.openxmlformats-officedocument.spreadsheetml.revisionLog+xml"/>
  <Override PartName="/xl/revisions/revisionLog166.xml" ContentType="application/vnd.openxmlformats-officedocument.spreadsheetml.revisionLog+xml"/>
  <Override PartName="/xl/revisions/revisionLog182.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28800" windowHeight="11580" firstSheet="9" activeTab="10"/>
  </bookViews>
  <sheets>
    <sheet name="1. РО" sheetId="1" r:id="rId1"/>
    <sheet name="2. СОГХ" sheetId="2" r:id="rId2"/>
    <sheet name="3. ФКГС" sheetId="3" r:id="rId3"/>
    <sheet name="4. КП" sheetId="4" r:id="rId4"/>
    <sheet name="5.РФКиС" sheetId="5" r:id="rId5"/>
    <sheet name="6. СЗН" sheetId="6" r:id="rId6"/>
    <sheet name="7. АПК" sheetId="7" r:id="rId7"/>
    <sheet name="8. РЖС" sheetId="8" r:id="rId8"/>
    <sheet name="9. РЖКК" sheetId="9" r:id="rId9"/>
    <sheet name="10.ПП" sheetId="10" r:id="rId10"/>
    <sheet name="11. БЖД" sheetId="11" r:id="rId11"/>
    <sheet name="12. ЭБ" sheetId="12" r:id="rId12"/>
    <sheet name="13. Экон. разв." sheetId="13" r:id="rId13"/>
    <sheet name="14. РТС" sheetId="14" r:id="rId14"/>
    <sheet name="15. УМФ" sheetId="15" r:id="rId15"/>
    <sheet name="16. РГО" sheetId="16" r:id="rId16"/>
    <sheet name="17. УМИ" sheetId="17" r:id="rId17"/>
    <sheet name="18. Экстремизм" sheetId="18" r:id="rId18"/>
    <sheet name="19.РМС" sheetId="19" r:id="rId19"/>
    <sheet name="20. МСП" sheetId="20"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PrintTitles" localSheetId="16" hidden="1">'17. УМИ'!$4:$7</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PrintTitles" localSheetId="16" hidden="1">'17. УМИ'!$4:$7</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xWindow="960" windowWidth="960" windowHeight="1032"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Игошкина Марина Юрьевна - Личное представление" guid="{5DF2C78B-5EE4-439D-8D72-8D3A913B65F9}" mergeInterval="0" personalView="1" maximized="1" xWindow="-8" yWindow="-8" windowWidth="1936" windowHeight="1056" activeSheetId="19"/>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Подворчан Оксана - Личное представление" guid="{60A1F930-4BEC-460A-8E14-01E47F6DD055}" mergeInterval="0" personalView="1" maximized="1" xWindow="-4" yWindow="-4" windowWidth="1928" windowHeight="1038" activeSheetId="16"/>
    <customWorkbookView name="Митина Екатерина Сергеевна - Личное представление" guid="{21E1D423-7B38-4272-8354-09B4DB62C9EB}" mergeInterval="0" personalView="1" windowWidth="1280" windowHeight="1392" activeSheetId="13"/>
    <customWorkbookView name="Хазиева Татьяна Михайловна - Личное представление" guid="{EA46B61D-849C-4795-A4FF-F8F1740022EB}" mergeInterval="0" personalView="1" maximized="1" xWindow="-8" yWindow="-8" windowWidth="2576" windowHeight="1408" activeSheetId="1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11" l="1"/>
  <c r="E25" i="11"/>
  <c r="E22" i="11"/>
  <c r="E18" i="11"/>
  <c r="E16" i="11"/>
  <c r="E14" i="11"/>
  <c r="E12" i="11"/>
  <c r="E9" i="11"/>
  <c r="E20" i="11" l="1"/>
  <c r="E39" i="10" l="1"/>
  <c r="E35" i="10"/>
  <c r="E31" i="10"/>
  <c r="E26" i="10"/>
  <c r="E24" i="10"/>
  <c r="E22" i="10"/>
  <c r="E20" i="10"/>
  <c r="E19" i="10"/>
  <c r="E17" i="10"/>
  <c r="E11" i="10"/>
  <c r="AE11" i="10"/>
  <c r="AE34" i="10"/>
  <c r="AE18" i="10"/>
  <c r="G22" i="20" l="1"/>
  <c r="F22" i="20" s="1"/>
  <c r="E22" i="20"/>
  <c r="E20" i="20"/>
  <c r="E17" i="20"/>
  <c r="E16" i="20"/>
  <c r="E19" i="13" l="1"/>
  <c r="E17" i="13"/>
  <c r="E15" i="13"/>
  <c r="E12" i="13"/>
  <c r="E23" i="3" l="1"/>
  <c r="E21" i="3"/>
  <c r="E19" i="3"/>
  <c r="E18" i="3"/>
  <c r="E16" i="3"/>
  <c r="E15" i="3"/>
  <c r="E14" i="3"/>
  <c r="G15" i="12" l="1"/>
  <c r="G13" i="12"/>
  <c r="E15" i="12"/>
  <c r="E13" i="12"/>
  <c r="D15" i="12"/>
  <c r="D13" i="12"/>
  <c r="G15" i="7" l="1"/>
  <c r="G13" i="7"/>
  <c r="F13" i="7"/>
  <c r="E15" i="7"/>
  <c r="E13" i="7"/>
  <c r="E12" i="7" s="1"/>
  <c r="E48" i="16" l="1"/>
  <c r="G110" i="1" l="1"/>
  <c r="G111" i="1"/>
  <c r="G109" i="1"/>
  <c r="F109" i="1" s="1"/>
  <c r="AB23" i="8" l="1"/>
  <c r="E58" i="8" l="1"/>
  <c r="E56" i="8"/>
  <c r="E54" i="8"/>
  <c r="E52" i="8"/>
  <c r="E50" i="8"/>
  <c r="E47" i="8"/>
  <c r="E46" i="8"/>
  <c r="E44" i="8"/>
  <c r="E43" i="8"/>
  <c r="E41" i="8"/>
  <c r="E39" i="8"/>
  <c r="E36" i="8"/>
  <c r="E37" i="8"/>
  <c r="E35" i="8"/>
  <c r="E32" i="8"/>
  <c r="E31" i="8"/>
  <c r="E29" i="8"/>
  <c r="E28" i="8"/>
  <c r="E26" i="8"/>
  <c r="E25" i="8"/>
  <c r="E23" i="8"/>
  <c r="E22" i="8"/>
  <c r="E15" i="8"/>
  <c r="E16" i="8"/>
  <c r="E14" i="8"/>
  <c r="E9" i="8"/>
  <c r="E62" i="4" l="1"/>
  <c r="E100" i="4" l="1"/>
  <c r="E98" i="4"/>
  <c r="E107" i="1" l="1"/>
  <c r="AD105" i="1"/>
  <c r="AB105" i="1"/>
  <c r="E105" i="1" s="1"/>
  <c r="E98" i="1"/>
  <c r="AF91" i="1"/>
  <c r="AB91" i="1"/>
  <c r="E91" i="1" s="1"/>
  <c r="AF89" i="1"/>
  <c r="E89" i="1"/>
  <c r="AF70" i="1"/>
  <c r="AB70" i="1"/>
  <c r="AD69" i="1"/>
  <c r="AB69" i="1"/>
  <c r="E69" i="1"/>
  <c r="AF68" i="1"/>
  <c r="AB68" i="1"/>
  <c r="E70" i="1"/>
  <c r="E68" i="1"/>
  <c r="AF54" i="1"/>
  <c r="E54" i="1"/>
  <c r="E64" i="4"/>
  <c r="L65" i="4" l="1"/>
  <c r="E66" i="4"/>
  <c r="E65" i="4" s="1"/>
  <c r="E55" i="4"/>
  <c r="E57" i="4"/>
  <c r="E59" i="4"/>
  <c r="E60" i="4"/>
  <c r="E75" i="4"/>
  <c r="E76" i="4"/>
  <c r="E78" i="4"/>
  <c r="E79" i="4"/>
  <c r="E81" i="4"/>
  <c r="E89" i="4"/>
  <c r="G51" i="4"/>
  <c r="G42" i="4"/>
  <c r="E42" i="4"/>
  <c r="E41" i="4" l="1"/>
  <c r="E29" i="4"/>
  <c r="E28" i="4"/>
  <c r="E25" i="4" l="1"/>
  <c r="E24" i="4"/>
  <c r="E19" i="4"/>
  <c r="AH42" i="4"/>
  <c r="G46" i="4" l="1"/>
  <c r="E27" i="18" l="1"/>
  <c r="E30" i="18"/>
  <c r="E25" i="18"/>
  <c r="F9" i="18"/>
  <c r="E9" i="18"/>
  <c r="D9" i="18"/>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33" i="10"/>
  <c r="E29" i="10"/>
  <c r="E18" i="10"/>
  <c r="E15" i="10"/>
  <c r="E14" i="10"/>
  <c r="P12" i="11" l="1"/>
  <c r="K12" i="11"/>
  <c r="K9" i="11" s="1"/>
  <c r="D8" i="2" l="1"/>
  <c r="G15" i="2"/>
  <c r="E15" i="2"/>
  <c r="E14" i="2"/>
  <c r="E18" i="2"/>
  <c r="G19" i="2"/>
  <c r="E19" i="2"/>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V11" i="8"/>
  <c r="U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AA19" i="8"/>
  <c r="AB19" i="8"/>
  <c r="E19" i="8" s="1"/>
  <c r="AC19" i="8"/>
  <c r="AD19" i="8"/>
  <c r="AE19" i="8"/>
  <c r="AF19" i="8"/>
  <c r="AG19" i="8"/>
  <c r="K20" i="8"/>
  <c r="L20" i="8"/>
  <c r="M20" i="8"/>
  <c r="N20" i="8"/>
  <c r="O20" i="8"/>
  <c r="P20" i="8"/>
  <c r="Q20" i="8"/>
  <c r="R20" i="8"/>
  <c r="S20" i="8"/>
  <c r="T20" i="8"/>
  <c r="U20" i="8"/>
  <c r="V20" i="8"/>
  <c r="W20" i="8"/>
  <c r="X20" i="8"/>
  <c r="Y20" i="8"/>
  <c r="Z20" i="8"/>
  <c r="AA20" i="8"/>
  <c r="AB20" i="8"/>
  <c r="E20"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G30" i="8" l="1"/>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H8" i="3" l="1"/>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2" i="12"/>
  <c r="E12" i="12"/>
  <c r="F13" i="12" l="1"/>
  <c r="G17" i="20"/>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92" i="4" l="1"/>
  <c r="E49" i="4"/>
  <c r="E48" i="4"/>
  <c r="E53" i="4"/>
  <c r="E51" i="4"/>
  <c r="E44" i="4"/>
  <c r="E21" i="4"/>
  <c r="E20" i="4"/>
  <c r="G24" i="4"/>
  <c r="G20" i="4"/>
  <c r="D21" i="4"/>
  <c r="Y55" i="16" l="1"/>
  <c r="W55" i="16"/>
  <c r="Y56" i="16"/>
  <c r="E51" i="16" l="1"/>
  <c r="D52" i="16"/>
  <c r="F13" i="2" l="1"/>
  <c r="E10" i="2"/>
  <c r="E9" i="2"/>
  <c r="H10" i="9" l="1"/>
  <c r="I10" i="9"/>
  <c r="D14" i="10" l="1"/>
  <c r="D15" i="10"/>
  <c r="D17" i="10"/>
  <c r="D20" i="10"/>
  <c r="D22" i="10"/>
  <c r="D24" i="10"/>
  <c r="D26" i="10"/>
  <c r="D29" i="10"/>
  <c r="D31" i="10"/>
  <c r="G39"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F14" i="15"/>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Q28" i="6" l="1"/>
  <c r="D19" i="6" l="1"/>
  <c r="E41" i="6" l="1"/>
  <c r="E15" i="6"/>
  <c r="E24" i="11" l="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G62" i="4"/>
  <c r="H66" i="4" l="1"/>
  <c r="I66" i="4"/>
  <c r="G65" i="4"/>
  <c r="F65" i="4" l="1"/>
  <c r="I65" i="4"/>
  <c r="H65" i="4"/>
  <c r="E9" i="12" l="1"/>
  <c r="F15" i="7" l="1"/>
  <c r="F10" i="7" s="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E10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E19" i="1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1" i="11"/>
  <c r="AB12" i="11"/>
  <c r="AB11" i="11" s="1"/>
  <c r="AA11" i="11"/>
  <c r="Z12" i="11"/>
  <c r="Z11" i="11" s="1"/>
  <c r="Y9" i="1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F20" i="11" l="1"/>
  <c r="F19" i="11" s="1"/>
  <c r="AI20" i="11"/>
  <c r="F16" i="11"/>
  <c r="F15" i="11" s="1"/>
  <c r="AI16" i="11"/>
  <c r="G13" i="11"/>
  <c r="AI14" i="11"/>
  <c r="AI13" i="11"/>
  <c r="F27" i="11"/>
  <c r="F26" i="11" s="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AI19" i="11" s="1"/>
  <c r="G24" i="11"/>
  <c r="AI24" i="11" s="1"/>
  <c r="N9" i="11"/>
  <c r="N8" i="11" s="1"/>
  <c r="P11" i="11"/>
  <c r="X11" i="11"/>
  <c r="AF11" i="11"/>
  <c r="F14" i="11"/>
  <c r="F13" i="11" s="1"/>
  <c r="F18" i="11"/>
  <c r="F17" i="11" s="1"/>
  <c r="F22" i="11"/>
  <c r="F21" i="11" s="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AI17" i="11" l="1"/>
  <c r="M8" i="11"/>
  <c r="F9" i="11"/>
  <c r="G9" i="11"/>
  <c r="AI9" i="11" s="1"/>
  <c r="E96" i="4"/>
  <c r="E95" i="4" s="1"/>
  <c r="E17" i="4"/>
  <c r="E15" i="4"/>
  <c r="E16" i="4"/>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13" i="11"/>
  <c r="H13" i="11"/>
  <c r="I13" i="15"/>
  <c r="H13" i="15"/>
  <c r="H11" i="15"/>
  <c r="I8" i="7"/>
  <c r="H12" i="7"/>
  <c r="H14" i="7"/>
  <c r="I9" i="7"/>
  <c r="F14" i="7"/>
  <c r="H13" i="7"/>
  <c r="H15" i="7"/>
  <c r="G9" i="4"/>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G8" i="11" l="1"/>
  <c r="I9" i="11"/>
  <c r="E8" i="11"/>
  <c r="F16" i="20"/>
  <c r="G15" i="20"/>
  <c r="E10" i="4"/>
  <c r="AE8" i="4"/>
  <c r="H11" i="11"/>
  <c r="I11" i="11"/>
  <c r="AB8" i="20"/>
  <c r="U8" i="20"/>
  <c r="AG8" i="20"/>
  <c r="J9" i="20"/>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N12" i="20"/>
  <c r="Z12" i="20"/>
  <c r="Q12" i="20"/>
  <c r="O12" i="20"/>
  <c r="AA12" i="20"/>
  <c r="U12" i="20"/>
  <c r="I17" i="20"/>
  <c r="G18" i="20"/>
  <c r="F21" i="20"/>
  <c r="AG12" i="20"/>
  <c r="V12" i="20"/>
  <c r="I19" i="20"/>
  <c r="W12" i="20"/>
  <c r="G13" i="20"/>
  <c r="L12" i="20"/>
  <c r="X12" i="20"/>
  <c r="D15"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H8" i="11" l="1"/>
  <c r="AI8" i="11"/>
  <c r="I8" i="11"/>
  <c r="G10" i="20"/>
  <c r="F10" i="20" s="1"/>
  <c r="G9" i="20"/>
  <c r="F9" i="20" s="1"/>
  <c r="J8" i="4"/>
  <c r="E12" i="4"/>
  <c r="E11" i="4"/>
  <c r="E9" i="20"/>
  <c r="E8" i="20" s="1"/>
  <c r="D9" i="20"/>
  <c r="J8" i="20"/>
  <c r="E23" i="14"/>
  <c r="E25" i="14"/>
  <c r="X10" i="14"/>
  <c r="E24" i="14"/>
  <c r="V10" i="14"/>
  <c r="T10" i="14"/>
  <c r="R10" i="14"/>
  <c r="J9" i="14"/>
  <c r="J11" i="14"/>
  <c r="E11" i="14" s="1"/>
  <c r="J10" i="14"/>
  <c r="N10" i="14"/>
  <c r="P22" i="14"/>
  <c r="P9" i="14"/>
  <c r="L22" i="14"/>
  <c r="L9" i="14"/>
  <c r="K22" i="14"/>
  <c r="F37" i="4"/>
  <c r="I8" i="18"/>
  <c r="H8" i="18"/>
  <c r="D11" i="4"/>
  <c r="D21" i="20"/>
  <c r="H22"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D10" i="20"/>
  <c r="G21" i="20"/>
  <c r="I22" i="20"/>
  <c r="D12"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G11" i="9"/>
  <c r="K10" i="9"/>
  <c r="L10" i="9"/>
  <c r="M10" i="9"/>
  <c r="N10" i="9"/>
  <c r="O10" i="9"/>
  <c r="P10" i="9"/>
  <c r="Q10" i="9"/>
  <c r="R10" i="9"/>
  <c r="S10" i="9"/>
  <c r="T10" i="9"/>
  <c r="U10" i="9"/>
  <c r="W10" i="9"/>
  <c r="AG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I11" i="4" l="1"/>
  <c r="E8" i="4"/>
  <c r="AD49" i="8"/>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E10" i="8" s="1"/>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<sst xmlns="http://schemas.openxmlformats.org/spreadsheetml/2006/main" count="2140" uniqueCount="462">
  <si>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</si>
  <si>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</si>
  <si>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</si>
  <si>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</si>
  <si>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</si>
  <si>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</si>
  <si>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</si>
  <si>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</si>
  <si>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</si>
  <si>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</si>
  <si>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</si>
  <si>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</si>
  <si>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</si>
  <si>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</si>
  <si>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</si>
  <si>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</si>
  <si>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</si>
  <si>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</si>
  <si>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</si>
  <si>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</si>
  <si>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</si>
  <si>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</si>
  <si>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</si>
  <si>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</si>
  <si>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</si>
  <si>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</si>
  <si>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</si>
  <si>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</si>
  <si>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</si>
  <si>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</si>
  <si>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</si>
  <si>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</si>
  <si>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</si>
  <si>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</si>
  <si>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</si>
  <si>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</si>
  <si>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</si>
  <si>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</si>
  <si>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</si>
  <si>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</si>
  <si>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</si>
  <si>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</si>
  <si>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</si>
  <si>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</si>
  <si>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</si>
  <si>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</si>
  <si>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</si>
  <si>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</si>
  <si>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</si>
  <si>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</si>
  <si>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</si>
  <si>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</si>
  <si>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</si>
  <si>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</si>
  <si>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</si>
  <si>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</si>
  <si>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</si>
  <si>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</si>
  <si>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</si>
  <si>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</si>
  <si>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</si>
  <si>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</si>
  <si>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</si>
  <si>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</si>
  <si>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</si>
  <si>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</si>
  <si>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</si>
  <si>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</si>
  <si>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</si>
  <si>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</si>
  <si>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</si>
  <si>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</si>
  <si>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</si>
  <si>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</si>
  <si>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</si>
  <si>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</si>
  <si>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</si>
  <si>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</si>
  <si>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</si>
  <si>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</si>
  <si>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</si>
  <si>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</si>
  <si>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</si>
  <si>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</si>
  <si>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</si>
  <si>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</si>
  <si>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</si>
  <si>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</si>
  <si>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</si>
  <si>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</si>
  <si>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</si>
  <si>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</si>
  <si>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</si>
  <si>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</si>
  <si>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</si>
  <si>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</si>
  <si>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</si>
  <si>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</si>
  <si>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</si>
  <si>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</si>
  <si>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</si>
  <si>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</si>
  <si>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</si>
  <si>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</si>
  <si>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</si>
  <si>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</si>
  <si>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</si>
  <si>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</si>
  <si>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</si>
  <si>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</si>
  <si>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</si>
  <si>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</si>
  <si>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</si>
  <si>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</si>
  <si>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</si>
  <si>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</si>
  <si>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</si>
  <si>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</si>
  <si>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</si>
  <si>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</si>
  <si>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</si>
  <si>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</si>
  <si>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</si>
  <si>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</si>
  <si>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</si>
  <si>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</si>
  <si>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</si>
  <si>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</si>
  <si>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</si>
  <si>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</si>
  <si>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</si>
  <si>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</si>
  <si>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</si>
  <si>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</si>
  <si>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</si>
  <si>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</si>
  <si>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</si>
  <si>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</si>
  <si>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</si>
  <si>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</si>
  <si>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</si>
  <si>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</si>
  <si>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</si>
  <si>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</si>
  <si>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</si>
  <si>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</si>
  <si>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</si>
  <si>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</si>
  <si>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</si>
  <si>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</si>
  <si>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</si>
  <si>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</si>
  <si>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</si>
  <si>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</si>
  <si>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</si>
  <si>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</si>
  <si>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</si>
  <si>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</si>
  <si>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</si>
  <si>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</si>
  <si>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</si>
  <si>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</si>
  <si>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</si>
  <si>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</si>
  <si>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</si>
  <si>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</si>
  <si>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</si>
  <si>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</si>
  <si>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</si>
  <si>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</si>
  <si>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</si>
  <si>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</si>
  <si>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</si>
  <si>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</si>
  <si>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</si>
  <si>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</si>
  <si>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</si>
  <si>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</si>
  <si>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</si>
  <si>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</si>
  <si>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</si>
  <si>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</si>
  <si>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</si>
  <si>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</si>
  <si>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</si>
  <si>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</si>
  <si>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</si>
  <si>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</si>
  <si>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</si>
  <si>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</si>
  <si>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</si>
  <si>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</si>
  <si>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</si>
  <si>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</si>
  <si>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</si>
  <si>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</si>
  <si>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</si>
  <si>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</si>
  <si>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</si>
  <si>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</si>
  <si>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</si>
  <si>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</si>
  <si>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</si>
  <si>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</si>
  <si>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</si>
  <si>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</si>
  <si>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</si>
  <si>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</si>
  <si>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</si>
  <si>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</si>
  <si>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</si>
  <si>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</si>
  <si>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</si>
  <si>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</si>
  <si>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</si>
  <si>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</si>
  <si>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</si>
  <si>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</si>
  <si>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</si>
  <si>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</si>
  <si>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</si>
  <si>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</si>
  <si>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</si>
  <si>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</si>
  <si>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</si>
  <si>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</si>
  <si>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</si>
  <si>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</si>
  <si>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</si>
  <si>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</si>
  <si>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</si>
  <si>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</si>
  <si>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</si>
  <si>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</si>
  <si>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</si>
  <si>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</si>
  <si>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</si>
  <si>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</si>
  <si>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</si>
  <si>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</si>
  <si>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</si>
  <si>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</si>
  <si>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</si>
  <si>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</si>
  <si>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</si>
  <si>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</si>
  <si>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</si>
  <si>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</si>
  <si>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</si>
  <si>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</si>
  <si>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</si>
  <si>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</si>
  <si>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</si>
  <si>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</si>
  <si>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</si>
  <si>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</si>
  <si>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</si>
  <si>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</si>
  <si>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</si>
  <si>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</si>
  <si>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</si>
  <si>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</si>
  <si>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</si>
  <si>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</si>
  <si>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</si>
  <si>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</si>
  <si>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</si>
  <si>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</si>
  <si>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</si>
  <si>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</si>
  <si>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</si>
  <si>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</si>
  <si>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</si>
  <si>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</si>
  <si>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</si>
  <si>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</si>
  <si>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</si>
  <si>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</si>
  <si>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</si>
  <si>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</si>
  <si>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</si>
  <si>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</si>
  <si>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</si>
  <si>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</si>
  <si>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</si>
  <si>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</si>
  <si>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</si>
  <si>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</si>
  <si>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</si>
  <si>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</si>
  <si>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</si>
  <si>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</si>
  <si>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</si>
  <si>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</si>
  <si>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</si>
  <si>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</si>
  <si>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</si>
  <si>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</si>
  <si>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</si>
  <si>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</si>
  <si>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</si>
  <si>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</si>
  <si>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</si>
  <si>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</si>
  <si>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</si>
  <si>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</si>
  <si>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</si>
  <si>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</si>
  <si>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</si>
  <si>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</si>
  <si>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</si>
  <si>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</si>
  <si>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</si>
  <si>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</si>
  <si>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</si>
  <si>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</si>
  <si>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</si>
  <si>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</si>
  <si>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</si>
  <si>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</si>
  <si>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</si>
  <si>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</si>
  <si>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</si>
  <si>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</si>
  <si>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</si>
  <si>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</si>
  <si>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</si>
  <si>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</si>
  <si>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</si>
  <si>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</si>
  <si>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</si>
  <si>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</si>
  <si>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</si>
  <si>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</si>
  <si>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</si>
  <si>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</si>
  <si>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</si>
  <si>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</si>
  <si>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</si>
  <si>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</si>
  <si>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</si>
  <si>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</si>
  <si>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</si>
  <si>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</si>
  <si>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</si>
  <si>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</si>
  <si>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</si>
  <si>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</si>
  <si>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</si>
  <si>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</si>
  <si>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</si>
  <si>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</si>
  <si>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</si>
  <si>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</si>
  <si>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</si>
  <si>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</si>
  <si>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</si>
  <si>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</si>
  <si>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</si>
  <si>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</si>
  <si>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</si>
  <si>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</si>
  <si>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</si>
  <si>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</si>
  <si>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</si>
  <si>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</si>
  <si>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</si>
  <si>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</si>
  <si>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</si>
  <si>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</si>
  <si>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</si>
  <si>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</si>
  <si>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</si>
  <si>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</si>
  <si>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</si>
  <si>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</si>
  <si>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</si>
  <si>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</si>
  <si>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</si>
  <si>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</si>
  <si>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</si>
  <si>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</si>
  <si>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</si>
  <si>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</si>
  <si>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</si>
  <si>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</si>
  <si>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</si>
  <si>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</si>
  <si>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</si>
  <si>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</si>
  <si>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</si>
  <si>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</si>
  <si>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</si>
  <si>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</si>
  <si>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</si>
  <si>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</si>
  <si>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</si>
  <si>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</si>
  <si>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</si>
  <si>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</si>
  <si>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</si>
  <si>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</si>
  <si>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</si>
  <si>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</si>
  <si>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</si>
  <si>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</si>
  <si>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</si>
  <si>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</si>
  <si>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</si>
  <si>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</si>
  <si>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</si>
  <si>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</si>
  <si>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</si>
  <si>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</si>
  <si>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</si>
  <si>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</si>
  <si>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</si>
  <si>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</si>
  <si>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</si>
  <si>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</si>
  <si>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</si>
  <si>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</si>
  <si>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</si>
  <si>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</si>
  <si>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</si>
  <si>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</si>
  <si>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</si>
  <si>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</si>
  <si>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</si>
  <si>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</si>
  <si>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</si>
  <si>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</si>
  <si>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</si>
  <si>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</si>
  <si>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</si>
  <si>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</si>
  <si>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</si>
  <si>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</si>
  <si>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</si>
  <si>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</si>
  <si>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</si>
  <si>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</si>
  <si>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</si>
  <si>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 xml:space="preserve">Экономия средств в сумме 18975,27 птыс.руб.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</si>
  <si>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</si>
  <si>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</si>
  <si>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</si>
  <si>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</si>
  <si>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</si>
  <si>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</si>
  <si>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</si>
  <si>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</si>
  <si>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</si>
  <si>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</si>
  <si>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</si>
  <si>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Оплата прошла в полном бьеме, проет выполнен</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</si>
  <si>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</si>
  <si>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</si>
  <si>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</si>
  <si>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48 получателей, в том числе по видам поддержки 59 ед.</t>
  </si>
  <si>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</sst>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13">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166" fontId="21" fillId="0" borderId="9" xfId="1" applyNumberFormat="1" applyFont="1" applyFill="1" applyBorder="1" applyAlignment="1" applyProtection="1">
      <alignment horizontal="center" vertical="center"/>
      <protection locked="0"/>
    </xf>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9" xfId="1" applyFont="1" applyFill="1" applyBorder="1" applyAlignment="1" applyProtection="1">
      <alignment horizontal="left" vertical="center" wrapText="1"/>
    </xf>
    <xf numFmtId="0" fontId="14" fillId="0" borderId="9" xfId="1" applyFont="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usernames" Target="revisions/userNames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75" Type="http://schemas.openxmlformats.org/officeDocument/2006/relationships/revisionLog" Target="revisionLog175.xml"/><Relationship Id="rId159" Type="http://schemas.openxmlformats.org/officeDocument/2006/relationships/revisionLog" Target="revisionLog159.xml"/><Relationship Id="rId154" Type="http://schemas.openxmlformats.org/officeDocument/2006/relationships/revisionLog" Target="revisionLog154.xml"/><Relationship Id="rId167" Type="http://schemas.openxmlformats.org/officeDocument/2006/relationships/revisionLog" Target="revisionLog167.xml"/><Relationship Id="rId188" Type="http://schemas.openxmlformats.org/officeDocument/2006/relationships/revisionLog" Target="revisionLog1.xml"/><Relationship Id="rId170" Type="http://schemas.openxmlformats.org/officeDocument/2006/relationships/revisionLog" Target="revisionLog170.xml"/><Relationship Id="rId191" Type="http://schemas.openxmlformats.org/officeDocument/2006/relationships/revisionLog" Target="revisionLog4.xml"/><Relationship Id="rId196" Type="http://schemas.openxmlformats.org/officeDocument/2006/relationships/revisionLog" Target="revisionLog9.xml"/><Relationship Id="rId200" Type="http://schemas.openxmlformats.org/officeDocument/2006/relationships/revisionLog" Target="revisionLog13.xml"/><Relationship Id="rId183" Type="http://schemas.openxmlformats.org/officeDocument/2006/relationships/revisionLog" Target="revisionLog183.xml"/><Relationship Id="rId162" Type="http://schemas.openxmlformats.org/officeDocument/2006/relationships/revisionLog" Target="revisionLog162.xml"/><Relationship Id="rId205" Type="http://schemas.openxmlformats.org/officeDocument/2006/relationships/revisionLog" Target="revisionLog18.xml"/><Relationship Id="rId213" Type="http://schemas.openxmlformats.org/officeDocument/2006/relationships/revisionLog" Target="revisionLog26.xml"/><Relationship Id="rId218" Type="http://schemas.openxmlformats.org/officeDocument/2006/relationships/revisionLog" Target="revisionLog31.xml"/><Relationship Id="rId221" Type="http://schemas.openxmlformats.org/officeDocument/2006/relationships/revisionLog" Target="revisionLog34.xml"/><Relationship Id="rId178" Type="http://schemas.openxmlformats.org/officeDocument/2006/relationships/revisionLog" Target="revisionLog178.xml"/><Relationship Id="rId157" Type="http://schemas.openxmlformats.org/officeDocument/2006/relationships/revisionLog" Target="revisionLog157.xml"/><Relationship Id="rId186" Type="http://schemas.openxmlformats.org/officeDocument/2006/relationships/revisionLog" Target="revisionLog186.xml"/><Relationship Id="rId173" Type="http://schemas.openxmlformats.org/officeDocument/2006/relationships/revisionLog" Target="revisionLog173.xml"/><Relationship Id="rId152" Type="http://schemas.openxmlformats.org/officeDocument/2006/relationships/revisionLog" Target="revisionLog152.xml"/><Relationship Id="rId160" Type="http://schemas.openxmlformats.org/officeDocument/2006/relationships/revisionLog" Target="revisionLog160.xml"/><Relationship Id="rId165" Type="http://schemas.openxmlformats.org/officeDocument/2006/relationships/revisionLog" Target="revisionLog165.xml"/><Relationship Id="rId181" Type="http://schemas.openxmlformats.org/officeDocument/2006/relationships/revisionLog" Target="revisionLog181.xml"/><Relationship Id="rId199" Type="http://schemas.openxmlformats.org/officeDocument/2006/relationships/revisionLog" Target="revisionLog12.xml"/><Relationship Id="rId194" Type="http://schemas.openxmlformats.org/officeDocument/2006/relationships/revisionLog" Target="revisionLog7.xml"/><Relationship Id="rId203" Type="http://schemas.openxmlformats.org/officeDocument/2006/relationships/revisionLog" Target="revisionLog16.xml"/><Relationship Id="rId208" Type="http://schemas.openxmlformats.org/officeDocument/2006/relationships/revisionLog" Target="revisionLog21.xml"/><Relationship Id="rId216" Type="http://schemas.openxmlformats.org/officeDocument/2006/relationships/revisionLog" Target="revisionLog29.xml"/><Relationship Id="rId211" Type="http://schemas.openxmlformats.org/officeDocument/2006/relationships/revisionLog" Target="revisionLog24.xml"/><Relationship Id="rId169" Type="http://schemas.openxmlformats.org/officeDocument/2006/relationships/revisionLog" Target="revisionLog169.xml"/><Relationship Id="rId177" Type="http://schemas.openxmlformats.org/officeDocument/2006/relationships/revisionLog" Target="revisionLog177.xml"/><Relationship Id="rId156" Type="http://schemas.openxmlformats.org/officeDocument/2006/relationships/revisionLog" Target="revisionLog156.xml"/><Relationship Id="rId198" Type="http://schemas.openxmlformats.org/officeDocument/2006/relationships/revisionLog" Target="revisionLog11.xml"/><Relationship Id="rId164" Type="http://schemas.openxmlformats.org/officeDocument/2006/relationships/revisionLog" Target="revisionLog164.xml"/><Relationship Id="rId185" Type="http://schemas.openxmlformats.org/officeDocument/2006/relationships/revisionLog" Target="revisionLog185.xml"/><Relationship Id="rId224" Type="http://schemas.openxmlformats.org/officeDocument/2006/relationships/revisionLog" Target="revisionLog37.xml"/><Relationship Id="rId210" Type="http://schemas.openxmlformats.org/officeDocument/2006/relationships/revisionLog" Target="revisionLog23.xml"/><Relationship Id="rId215" Type="http://schemas.openxmlformats.org/officeDocument/2006/relationships/revisionLog" Target="revisionLog28.xml"/><Relationship Id="rId207" Type="http://schemas.openxmlformats.org/officeDocument/2006/relationships/revisionLog" Target="revisionLog20.xml"/><Relationship Id="rId168" Type="http://schemas.openxmlformats.org/officeDocument/2006/relationships/revisionLog" Target="revisionLog168.xml"/><Relationship Id="rId180" Type="http://schemas.openxmlformats.org/officeDocument/2006/relationships/revisionLog" Target="revisionLog180.xml"/><Relationship Id="rId193" Type="http://schemas.openxmlformats.org/officeDocument/2006/relationships/revisionLog" Target="revisionLog6.xml"/><Relationship Id="rId172" Type="http://schemas.openxmlformats.org/officeDocument/2006/relationships/revisionLog" Target="revisionLog172.xml"/><Relationship Id="rId202" Type="http://schemas.openxmlformats.org/officeDocument/2006/relationships/revisionLog" Target="revisionLog15.xml"/><Relationship Id="rId223" Type="http://schemas.openxmlformats.org/officeDocument/2006/relationships/revisionLog" Target="revisionLog36.xml"/><Relationship Id="rId219" Type="http://schemas.openxmlformats.org/officeDocument/2006/relationships/revisionLog" Target="revisionLog32.xml"/><Relationship Id="rId206" Type="http://schemas.openxmlformats.org/officeDocument/2006/relationships/revisionLog" Target="revisionLog19.xml"/><Relationship Id="rId163" Type="http://schemas.openxmlformats.org/officeDocument/2006/relationships/revisionLog" Target="revisionLog163.xml"/><Relationship Id="rId155" Type="http://schemas.openxmlformats.org/officeDocument/2006/relationships/revisionLog" Target="revisionLog155.xml"/><Relationship Id="rId171" Type="http://schemas.openxmlformats.org/officeDocument/2006/relationships/revisionLog" Target="revisionLog171.xml"/><Relationship Id="rId176" Type="http://schemas.openxmlformats.org/officeDocument/2006/relationships/revisionLog" Target="revisionLog176.xml"/><Relationship Id="rId192" Type="http://schemas.openxmlformats.org/officeDocument/2006/relationships/revisionLog" Target="revisionLog5.xml"/><Relationship Id="rId197" Type="http://schemas.openxmlformats.org/officeDocument/2006/relationships/revisionLog" Target="revisionLog10.xml"/><Relationship Id="rId184" Type="http://schemas.openxmlformats.org/officeDocument/2006/relationships/revisionLog" Target="revisionLog184.xml"/><Relationship Id="rId189" Type="http://schemas.openxmlformats.org/officeDocument/2006/relationships/revisionLog" Target="revisionLog2.xml"/><Relationship Id="rId201" Type="http://schemas.openxmlformats.org/officeDocument/2006/relationships/revisionLog" Target="revisionLog14.xml"/><Relationship Id="rId214" Type="http://schemas.openxmlformats.org/officeDocument/2006/relationships/revisionLog" Target="revisionLog27.xml"/><Relationship Id="rId222" Type="http://schemas.openxmlformats.org/officeDocument/2006/relationships/revisionLog" Target="revisionLog35.xml"/><Relationship Id="rId158" Type="http://schemas.openxmlformats.org/officeDocument/2006/relationships/revisionLog" Target="revisionLog158.xml"/><Relationship Id="rId174" Type="http://schemas.openxmlformats.org/officeDocument/2006/relationships/revisionLog" Target="revisionLog174.xml"/><Relationship Id="rId217" Type="http://schemas.openxmlformats.org/officeDocument/2006/relationships/revisionLog" Target="revisionLog30.xml"/><Relationship Id="rId195" Type="http://schemas.openxmlformats.org/officeDocument/2006/relationships/revisionLog" Target="revisionLog8.xml"/><Relationship Id="rId153" Type="http://schemas.openxmlformats.org/officeDocument/2006/relationships/revisionLog" Target="revisionLog153.xml"/><Relationship Id="rId179" Type="http://schemas.openxmlformats.org/officeDocument/2006/relationships/revisionLog" Target="revisionLog179.xml"/><Relationship Id="rId209" Type="http://schemas.openxmlformats.org/officeDocument/2006/relationships/revisionLog" Target="revisionLog22.xml"/><Relationship Id="rId187" Type="http://schemas.openxmlformats.org/officeDocument/2006/relationships/revisionLog" Target="revisionLog187.xml"/><Relationship Id="rId161" Type="http://schemas.openxmlformats.org/officeDocument/2006/relationships/revisionLog" Target="revisionLog161.xml"/><Relationship Id="rId166" Type="http://schemas.openxmlformats.org/officeDocument/2006/relationships/revisionLog" Target="revisionLog166.xml"/><Relationship Id="rId182" Type="http://schemas.openxmlformats.org/officeDocument/2006/relationships/revisionLog" Target="revisionLog182.xml"/><Relationship Id="rId220" Type="http://schemas.openxmlformats.org/officeDocument/2006/relationships/revisionLog" Target="revisionLog33.xml"/><Relationship Id="rId190" Type="http://schemas.openxmlformats.org/officeDocument/2006/relationships/revisionLog" Target="revisionLog3.xml"/><Relationship Id="rId204" Type="http://schemas.openxmlformats.org/officeDocument/2006/relationships/revisionLog" Target="revisionLog17.xml"/><Relationship Id="rId212" Type="http://schemas.openxmlformats.org/officeDocument/2006/relationships/revisionLog" Target="revisionLog25.xml"/><Relationship Id="rId225" Type="http://schemas.openxmlformats.org/officeDocument/2006/relationships/revisionLog" Target="revisionLog3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E1A236B-F8AE-4407-ABE7-D9B4B72C74E2}" diskRevisions="1" revisionId="1913" version="6">
  <header guid="{5C4C4C82-F184-4F8A-A05C-FE192FB30219}" dateTime="2025-11-12T10:10:40" maxSheetId="22" userName="Тихонова Лариса Анатольевна" r:id="rId152" minRId="1315" maxRId="132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7EE190-1148-453A-92AE-088607E1226E}" dateTime="2025-11-12T11:38:45" maxSheetId="22" userName="Митина Екатерина Сергеевна" r:id="rId153" minRId="1339" maxRId="13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5EC250-E7E2-43A8-B2B3-D99603064A0F}" dateTime="2025-11-12T12:06:02" maxSheetId="22" userName="Митина Екатерина Сергеевна" r:id="rId154" minRId="1354" maxRId="13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0FAAC49-85C4-4C07-93C4-150DED1F2C75}" dateTime="2025-11-12T12:08:48" maxSheetId="22" userName="Митина Екатерина Сергеевна" r:id="rId155" minRId="1358" maxRId="1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53BDC4-AA34-4BD0-A1BF-AF0BDB73DF67}" dateTime="2025-11-12T14:21:11" maxSheetId="22" userName="Тихонова Лариса Анатольевна" r:id="rId156" minRId="1361" maxRId="13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5BD36C-C898-44EE-A7FD-C9B1ED3682A2}" dateTime="2025-11-13T08:45:13" maxSheetId="22" userName="Цыганкова Ирина Анатольевна" r:id="rId157" minRId="1370" maxRId="13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B471DF-4747-4588-94CC-FF5F60FC9FAB}" dateTime="2025-11-13T08:57:21" maxSheetId="22" userName="Цыганкова Ирина Анатольевна" r:id="rId158" minRId="1382" maxRId="13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4EC5EC-3B61-4A07-A812-9882476D7302}" dateTime="2025-11-13T08:58:58" maxSheetId="22" userName="Цыганкова Ирина Анатольевна" r:id="rId159" minRId="1384" maxRId="13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32BA76C-393D-484E-9687-50656B3C0576}" dateTime="2025-11-13T08:59:50" maxSheetId="22" userName="Цыганкова Ирина Анатольевна" r:id="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FD4407-1C58-4B76-8538-C6B155CD60D0}" dateTime="2025-11-13T09:34:42" maxSheetId="22" userName="Цыганкова Ирина Анатольевна" r:id="rId1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85CCB0-EB98-41B8-AF02-7CF158BB1663}" dateTime="2025-11-13T09:36:32" maxSheetId="22" userName="Цыганкова Ирина Анатольевна" r:id="rId162" minRId="1390" maxRId="13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7A5A9B9-220F-46DB-AC10-C02B651B61EA}" dateTime="2025-11-13T09:39:07" maxSheetId="22" userName="Цыганкова Ирина Анатольевна" r:id="rId163" minRId="1393" maxRId="14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B4A097C-F218-44B4-901F-F43F4D18244C}" dateTime="2025-11-13T10:57:52" maxSheetId="22" userName="Цыганкова Ирина Анатольевна" r:id="rId164" minRId="1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B341D6-2AAE-4AFA-89DA-191B85A29290}" dateTime="2025-11-13T11:01:21" maxSheetId="22" userName="Цыганкова Ирина Анатольевна" r:id="rId165" minRId="14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DC3FFF-795A-4B35-B05E-0F579F6D8DE2}" dateTime="2025-11-13T11:03:07" maxSheetId="22" userName="Цыганкова Ирина Анатольевна" r:id="rId166" minRId="1428" maxRId="1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880792-7D76-4E27-82DF-B20FF453C9B0}" dateTime="2025-11-13T11:03:41" maxSheetId="22" userName="Цыганкова Ирина Анатольевна" r:id="rId167" minRId="14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53487D-8788-429C-AF86-A6852EC9B139}" dateTime="2025-11-13T11:15:23" maxSheetId="22" userName="Цыганкова Ирина Анатольевна" r:id="rId168" minRId="1432" maxRId="14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9B3F5AD-CB75-42EB-868D-27369B5E49F7}" dateTime="2025-11-13T11:17:48" maxSheetId="22" userName="Цыганкова Ирина Анатольевна" r:id="rId169" minRId="1436" maxRId="14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5E783A0-B5BD-40FC-BE75-43DA5AA5DB5E}" dateTime="2025-11-13T11:18:00" maxSheetId="22" userName="Цыганкова Ирина Анатольевна" r:id="rId1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635581-54B0-4B6F-BDBE-303D0C8BEBD1}" dateTime="2025-11-14T15:41:01" maxSheetId="22" userName="Мягкова Оксана Викторовна" r:id="rId171" minRId="1438" maxRId="14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E2021A-B462-4864-951A-F8F151A5AFB7}" dateTime="2025-11-14T16:31:34" maxSheetId="22" userName="Мягкова Оксана Викторовна" r:id="rId172" minRId="1448" maxRId="14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FC2E45-FDFD-45C4-A893-8354AEEE9BAA}" dateTime="2025-11-14T17:21:07" maxSheetId="22" userName="Степаненко Наталья Алексеевна" r:id="rId173" minRId="14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8BEFF0-9754-4A2B-8C91-CF749FEFF478}" dateTime="2025-11-14T17:48:48" maxSheetId="22" userName="Степаненко Наталья Алексеевна" r:id="rId174" minRId="14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0761A8-D615-490E-91BC-9075F0B2EB16}" dateTime="2025-11-14T18:14:50" maxSheetId="22" userName="Степаненко Наталья Алексеевна" r:id="rId175" minRId="14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F4AA8-1E84-4D7C-918F-F24910C6D72A}" dateTime="2025-11-17T09:07:15" maxSheetId="22" userName="Харченко Ольга Владимировна" r:id="rId176" minRId="1477" maxRId="14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0093616-E07B-4B33-AE6E-FCC002EE70A3}" dateTime="2025-11-17T09:22:24" maxSheetId="22" userName="Харченко Ольга Владимировна" r:id="rId177" minRId="1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A9C4D5-F3AE-4908-B85A-0EF4DE0C1F88}" dateTime="2025-11-18T14:55:00" maxSheetId="22" userName="Подворчан Оксана" r:id="rId178" minRId="14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2F01AF-9CC2-4BDC-A1B1-B68B96CF3591}" dateTime="2025-11-18T14:56:38" maxSheetId="22" userName="Подворчан Оксана" r:id="rId179" minRId="1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B348D9A-7E87-49CB-9BCB-F10596A8C658}" dateTime="2025-11-18T14:58:46" maxSheetId="22" userName="Подворчан Оксана" r:id="rId180" minRId="14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CABAC1-6975-4270-841C-A47DD95AE54D}" dateTime="2025-11-18T15:00:10" maxSheetId="22" userName="Подворчан Оксана" r:id="rId181" minRId="14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E76E15A-3F75-4A4F-B516-F17FE9B7811E}" dateTime="2025-11-18T15:01:21" maxSheetId="22" userName="Подворчан Оксана" r:id="rId182" minRId="14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1B377C-BC5F-4A55-8452-FE3A8B1F5455}" dateTime="2025-11-18T15:02:57" maxSheetId="22" userName="Подворчан Оксана" r:id="rId183" minRId="1494" maxRId="1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210F90-1309-4E54-B515-D08969ED9BFF}" dateTime="2025-11-18T15:04:57" maxSheetId="22" userName="Подворчан Оксана" r:id="rId184" minRId="1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BD9912E-462E-43D9-A5AC-2E1485B18FEF}" dateTime="2025-11-18T15:06:37" maxSheetId="22" userName="Подворчан Оксана" r:id="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ACD03-8D5D-48BD-940B-BFCD1CDCBFE5}" dateTime="2025-11-18T16:32:20" maxSheetId="22" userName="Подворчан Оксана" r:id="rId186" minRId="1506" maxRId="15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C9D0A2-B3C2-4794-B993-ED154D59B67A}" dateTime="2025-12-01T10:03:36" maxSheetId="22" userName="Шамерзоева Татьяна Федоровна" r:id="rId187" minRId="1517" maxRId="15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7757A3-8053-408E-B8A5-E84339C3B8FB}" dateTime="2025-12-03T11:19:13" maxSheetId="22" userName="Тумачкова Екатерина Владимировна" r:id="rId188" minRId="1534" maxRId="15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2627B4-5DAA-4CC0-B68D-B2E88C8C73F0}" dateTime="2025-12-03T11:24:21" maxSheetId="22" userName="Тумачкова Екатерина Владимировна" r:id="rId1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140EE9D-B166-4BD7-AC66-EC931691A939}" dateTime="2025-12-03T11:46:38" maxSheetId="22" userName="Епифанова Елена Валерьевна" r:id="rId190" minRId="1555" maxRId="15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6D085E-51F3-4D92-A7CC-42995727581B}" dateTime="2025-12-03T14:47:21" maxSheetId="22" userName="Митина Екатерина Сергеевна" r:id="rId191" minRId="1582" maxRId="15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0890B-ED6C-46FD-9F13-91CECFF06000}" dateTime="2025-12-03T16:35:16" maxSheetId="22" userName="Митина Екатерина Сергеевна" r:id="rId192" minRId="1597" maxRId="15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F4D491-6403-4459-845E-1092E16896E5}" dateTime="2025-12-03T16:55:21" maxSheetId="22" userName="Митина Екатерина Сергеевна" r:id="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EF898C-BB58-4C72-ACAC-80774DCAF9AB}" dateTime="2025-12-05T11:22:16" maxSheetId="22" userName="Васильева Мария Сергеевна" r:id="rId194" minRId="1600" maxRId="16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F1C0F6-14AA-4EE8-A01D-A4FAA2F5864E}" dateTime="2025-12-05T11:41:19" maxSheetId="22" userName="Васильева Мария Сергеевна" r:id="rId195" minRId="1623" maxRId="16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FED5B8-129C-433C-A0C9-9EF250A79B73}" dateTime="2025-12-05T11:48:33" maxSheetId="22" userName="Васильева Мария Сергеевна" r:id="rId196" minRId="1635" maxRId="16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E91992D-2442-4645-BF6C-28C42E2AF53D}" dateTime="2025-12-05T11:52:21" maxSheetId="22" userName="Васильева Мария Сергеевна" r:id="rId197" minRId="1645" maxRId="164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F710B1-C3DD-4536-B3D0-E0700FD0FC79}" dateTime="2025-12-05T11:54:52" maxSheetId="22" userName="Васильева Мария Сергеевна" r:id="rId198" minRId="1657" maxRId="16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36A8E2-1B7D-44E9-BEBC-819F803C5831}" dateTime="2025-12-05T12:07:24" maxSheetId="22" userName="Васильева Мария Сергеевна" r:id="rId199" minRId="1661" maxRId="16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8012210-EDF7-4129-972C-8D4677823E3B}" dateTime="2025-12-05T12:17:39" maxSheetId="22" userName="Васильева Мария Сергеевна" r:id="rId200" minRId="1676" maxRId="16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8CB4AA-0671-40D3-9448-6439DAA92B38}" dateTime="2025-12-05T12:22:03" maxSheetId="22" userName="Васильева Мария Сергеевна" r:id="rId201" minRId="1684" maxRId="16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3E8760-163A-4CFC-A9E5-07C4CF192C4E}" dateTime="2025-12-09T12:14:15" maxSheetId="22" userName="Спиридонова Юлия Леонидовна" r:id="rId202" minRId="1690" maxRId="16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65DDC-AE39-4F0A-8D45-F4F6B72F9864}" dateTime="2025-12-09T17:44:46" maxSheetId="22" userName="Ларионов Сергей Александрович" r:id="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8FFBEA-C047-49D0-8F72-B856594114CA}" dateTime="2025-12-09T17:47:38" maxSheetId="22" userName="Ларионов Сергей Александрович" r:id="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06B5E1-BFDE-4E98-9040-5FE47EBEA148}" dateTime="2025-12-09T17:49:34" maxSheetId="22" userName="Спиридонова Юлия Леонидовна" r:id="rId205" minRId="1707" maxRId="17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45FCFC8-F032-4EFF-8A57-DABD0FFA10E6}" dateTime="2025-12-09T17:49:52" maxSheetId="22" userName="Ларионов Сергей Александрович" r:id="rId2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F0F5B89-4DAB-4A2C-8A85-CBE1DF7A960B}" dateTime="2025-12-09T17:50:36" maxSheetId="22" userName="Спиридонова Юлия Леонидовна" r:id="rId207" minRId="17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817BF37-C00A-4C04-9173-8BECFAE5AAE2}" dateTime="2025-12-09T17:52:27" maxSheetId="22" userName="Ларионов Сергей Александрович" r:id="rId2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BD45B4-7AD7-495D-9197-D353251A1598}" dateTime="2025-12-09T17:52:55" maxSheetId="22" userName="Ларионов Сергей Александрович" r:id="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9D3AE9-F1E7-49DD-9FA1-1CB7B831901A}" dateTime="2025-12-09T18:05:14" maxSheetId="22" userName="Ларионов Сергей Александрович" r:id="rId210" minRId="1719" maxRId="17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3ADDDA-C299-42AE-B82C-BB7FDD039AAE}" dateTime="2025-12-10T09:13:24" maxSheetId="22" userName="Ларионов Сергей Александрович" r:id="rId2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19232F-44F8-480B-B96D-1B4328FF45D9}" dateTime="2025-12-10T10:30:26" maxSheetId="22" userName="Хазиева Татьяна Михайловна" r:id="rId212" minRId="1751" maxRId="17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CC89878-9E38-442F-9DF2-EA37D1C496BF}" dateTime="2025-12-10T11:19:13" maxSheetId="22" userName="Ларионов Сергей Александрович" r:id="rId2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DC07DD-FB91-4DCC-AD29-FB8C18C6580F}" dateTime="2025-12-10T11:22:53" maxSheetId="22" userName="Ларионов Сергей Александрович" r:id="rId214" minRId="1786" maxRId="17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CE9F61-140A-4EFC-8002-7B897E841B22}" dateTime="2025-12-10T11:26:25" maxSheetId="22" userName="Ларионов Сергей Александрович" r:id="rId215" minRId="1790" maxRId="17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F8B751-C90B-4C35-9ABF-4904368AA06C}" dateTime="2025-12-10T11:30:31" maxSheetId="22" userName="Ларионов Сергей Александрович" r:id="rId216" minRId="1796" maxRId="18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653FA76-9488-463B-AA3F-02465FB41F28}" dateTime="2025-12-10T11:44:44" maxSheetId="22" userName="Ларионов Сергей Александрович" r:id="rId217" minRId="1809" maxRId="18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E250B5-C6D6-49F7-8D7E-4032760AD99C}" dateTime="2025-12-10T11:52:10" maxSheetId="22" userName="Ларионов Сергей Александрович" r:id="rId2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3443BD2-81FA-42A6-A731-50CFDFB5B258}" dateTime="2025-12-10T11:52:54" maxSheetId="22" userName="Ларионов Сергей Александрович" r:id="rId2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938EC67-3C31-4F43-8408-92D4A3161CA1}" dateTime="2025-12-10T11:55:10" maxSheetId="22" userName="Ларионов Сергей Александрович" r:id="rId220" minRId="1827" maxRId="18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645CE71-9FD4-4170-B18C-2BC8CA82471E}" dateTime="2025-12-11T11:47:57" maxSheetId="22" userName="Ларионов Сергей Александрович" r:id="rId221" minRId="1829" maxRId="18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FC1C9F-DF46-497A-90C1-EB5D90A14309}" dateTime="2025-12-11T12:00:27" maxSheetId="22" userName="Ларионов Сергей Александрович" r:id="rId222" minRId="1840" maxRId="18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D66EC3-5EE4-4935-A1EF-9C7F37B9D995}" dateTime="2025-12-11T12:06:34" maxSheetId="22" userName="Ларионов Сергей Александрович" r:id="rId223" minRId="1863" maxRId="18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1A153E-2868-40A0-B55C-1EA0E1511E4E}" dateTime="2025-12-11T12:07:05" maxSheetId="22" userName="Ларионов Сергей Александрович" r:id="rId224" minRId="1881" maxRId="18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E1A236B-F8AE-4407-ABE7-D9B4B72C74E2}" dateTime="2025-12-11T12:12:13" maxSheetId="22" userName="Ларионов Сергей Александрович" r:id="rId225" minRId="1888" maxRId="19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12" numFmtId="19">
    <oc r="E6">
      <v>45962</v>
    </oc>
    <nc r="E6">
      <v>45992</v>
    </nc>
  </rcc>
  <rcc rId="1535" sId="12" numFmtId="19">
    <oc r="G6">
      <v>45962</v>
    </oc>
    <nc r="G6">
      <v>45992</v>
    </nc>
  </rcc>
  <rcc rId="1536" sId="12" numFmtId="4">
    <oc r="AE13">
      <v>0</v>
    </oc>
    <nc r="AE13">
      <v>12.73</v>
    </nc>
  </rcc>
  <rcc rId="1537" sId="12">
    <oc r="E13">
      <f>J13+L13+N13+P13+R13+T13+V13+X13+Z13+AB13</f>
    </oc>
    <nc r="E13">
      <f>J13+L13+N13+P13+R13+T13+V13+X13+Z13+AB13+AD13</f>
    </nc>
  </rcc>
  <rcc rId="1538" sId="12">
    <oc r="E15">
      <f>J15+L15+N15+P15+R15+T15+V15+X15+Z15+AB15</f>
    </oc>
    <nc r="E15">
      <f>J15+L15+N15+P15+R15+T15+V15+X15+Z15+AB15+AD15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9" numFmtId="4">
    <oc r="E22">
      <v>138799.85</v>
    </oc>
    <nc r="E22">
      <v>167080.94</v>
    </nc>
  </rcc>
  <rcc rId="1646" sId="9" numFmtId="4">
    <oc r="F22">
      <v>110918.92</v>
    </oc>
    <nc r="F22">
      <v>139232.35999999999</v>
    </nc>
  </rcc>
  <rcc rId="1647" sId="9" numFmtId="4">
    <oc r="U22">
      <v>89282.95</v>
    </oc>
    <nc r="U22">
      <v>139232.35999999999</v>
    </nc>
  </rcc>
  <rcc rId="1648" sId="9" numFmtId="4">
    <oc r="G22">
      <v>110918.92</v>
    </oc>
    <nc r="G22">
      <v>139232.35999999999</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9" numFmtId="4">
    <oc r="U22">
      <v>139232.35999999999</v>
    </oc>
    <nc r="U22">
      <v>89282.95</v>
    </nc>
  </rcc>
  <rcc rId="1658" sId="9" numFmtId="4">
    <oc r="AD22">
      <v>88.6</v>
    </oc>
    <nc r="AD22">
      <v>28281.09</v>
    </nc>
  </rcc>
  <rcc rId="1659" sId="9" numFmtId="4">
    <oc r="AE22">
      <v>0</v>
    </oc>
    <nc r="AE22">
      <v>28313.439999999999</v>
    </nc>
  </rcc>
  <rcc rId="1660" sId="9" numFmtId="4">
    <oc r="AF22">
      <v>94586.89</v>
    </oc>
    <nc r="AF22">
      <v>66305.25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9" numFmtId="4">
    <oc r="D10">
      <v>520764.9</v>
    </oc>
    <nc r="D10">
      <v>648598.80000000005</v>
    </nc>
  </rcc>
  <rcc rId="1662" sId="9" numFmtId="4">
    <oc r="D11">
      <v>278393.34000000003</v>
    </oc>
    <nc r="D11">
      <v>270223.84000000003</v>
    </nc>
  </rcc>
  <rcc rId="1663" sId="9" numFmtId="4">
    <oc r="E10">
      <v>445671.93</v>
    </oc>
    <nc r="E10">
      <v>445732.8</v>
    </nc>
  </rcc>
  <rcc rId="1664" sId="9" numFmtId="4">
    <oc r="E11">
      <v>164492.15</v>
    </oc>
    <nc r="E11">
      <v>192776.44</v>
    </nc>
  </rcc>
  <rcc rId="1665" sId="9" numFmtId="4">
    <oc r="F11">
      <v>136611.22</v>
    </oc>
    <nc r="F11">
      <v>164924.66</v>
    </nc>
  </rcc>
  <rcc rId="1666" sId="9" numFmtId="4">
    <oc r="G11">
      <v>136611.22</v>
    </oc>
    <nc r="G11">
      <v>164924.66</v>
    </nc>
  </rcc>
  <rcc rId="1667" sId="9" numFmtId="4">
    <oc r="AA10">
      <f>AA15+AA19+AA29</f>
    </oc>
    <nc r="AA10">
      <v>0</v>
    </nc>
  </rcc>
  <rcc rId="1668" sId="9" numFmtId="4">
    <oc r="AA11">
      <f>AA16+AA20+AA22+AA25+AA30</f>
    </oc>
    <nc r="AA11">
      <v>8597.48</v>
    </nc>
  </rcc>
  <rcc rId="1669" sId="9" numFmtId="4">
    <oc r="AC10">
      <f>AC15+AC19+AC29</f>
    </oc>
    <nc r="AC10">
      <v>0</v>
    </nc>
  </rcc>
  <rcc rId="1670" sId="9" numFmtId="4">
    <oc r="AC11">
      <f>AC16+AC20+AC22+AC25+AC30</f>
    </oc>
    <nc r="AC11">
      <v>1272.8900000000001</v>
    </nc>
  </rcc>
  <rcc rId="1671" sId="9" numFmtId="4">
    <oc r="AD11">
      <v>91.8</v>
    </oc>
    <nc r="AD11">
      <v>28284.29</v>
    </nc>
  </rcc>
  <rcc rId="1672" sId="9" numFmtId="4">
    <oc r="AE10">
      <f>AE15+AE19+AE29</f>
    </oc>
    <nc r="AE10">
      <v>0</v>
    </nc>
  </rcc>
  <rcc rId="1673" sId="9" numFmtId="4">
    <oc r="AE11">
      <f>AE16+AE20+AE22+AE25+AE30</f>
    </oc>
    <nc r="AE11">
      <v>28313.439999999999</v>
    </nc>
  </rcc>
  <rcc rId="1674" sId="9" numFmtId="4">
    <oc r="AF10">
      <v>75032.100000000006</v>
    </oc>
    <nc r="AF10">
      <v>202866</v>
    </nc>
  </rcc>
  <rcc rId="1675" sId="9" numFmtId="4">
    <oc r="AF11">
      <v>113809.39</v>
    </oc>
    <nc r="AF11">
      <v>77447.399999999994</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9" numFmtId="4">
    <oc r="D11">
      <v>270223.84000000003</v>
    </oc>
    <nc r="D11">
      <v>288981.94</v>
    </nc>
  </rcc>
  <rcc rId="1677" sId="9" numFmtId="4">
    <oc r="D10">
      <v>648598.80000000005</v>
    </oc>
    <nc r="D10">
      <v>723630.9</v>
    </nc>
  </rcc>
  <rcc rId="1678" sId="9" numFmtId="4">
    <oc r="E11">
      <v>192776.44</v>
    </oc>
    <nc r="E11">
      <v>203628.91</v>
    </nc>
  </rcc>
  <rcc rId="1679" sId="9" numFmtId="4">
    <oc r="E10">
      <v>445732.8</v>
    </oc>
    <nc r="E10">
      <v>489142.65</v>
    </nc>
  </rcc>
  <rcc rId="1680" sId="9" numFmtId="4">
    <oc r="F11">
      <v>164924.66</v>
    </oc>
    <nc r="F11">
      <v>175777.13</v>
    </nc>
  </rcc>
  <rcc rId="1681" sId="9" numFmtId="4">
    <oc r="F10">
      <v>445671.92</v>
    </oc>
    <nc r="F10">
      <v>489081.77</v>
    </nc>
  </rcc>
  <rcc rId="1682" sId="9" numFmtId="4">
    <oc r="G11">
      <v>164924.66</v>
    </oc>
    <nc r="G11">
      <v>175777.13</v>
    </nc>
  </rcc>
  <rcc rId="1683" sId="9" numFmtId="4">
    <oc r="G10">
      <v>445671.92</v>
    </oc>
    <nc r="G10">
      <v>489081.77</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9" numFmtId="4">
    <oc r="AD11">
      <v>28284.29</v>
    </oc>
    <nc r="AD11">
      <v>39136.76</v>
    </nc>
  </rcc>
  <rcc rId="1685" sId="9" numFmtId="4">
    <oc r="AD10">
      <v>60.87</v>
    </oc>
    <nc r="AD10">
      <v>43470.720000000001</v>
    </nc>
  </rcc>
  <rcc rId="1686" sId="9" numFmtId="4">
    <oc r="AE11">
      <v>28313.439999999999</v>
    </oc>
    <nc r="AE11">
      <v>39165.910000000003</v>
    </nc>
  </rcc>
  <rcc rId="1687" sId="9" numFmtId="4">
    <oc r="AE10">
      <v>0</v>
    </oc>
    <nc r="AE10">
      <v>43409.85</v>
    </nc>
  </rcc>
  <rcc rId="1688" sId="9" numFmtId="4">
    <oc r="AF11">
      <v>77447.399999999994</v>
    </oc>
    <nc r="AF11">
      <v>85353.03</v>
    </nc>
  </rcc>
  <rcc rId="1689" sId="9" numFmtId="4">
    <oc r="AF10">
      <v>202866</v>
    </oc>
    <nc r="AF10">
      <v>234488.25</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20">
    <oc r="E10">
      <f>J10+L10+N10+P10+R10+T10</f>
    </oc>
    <nc r="E10">
      <f>J10+L10+N10+P10+R10+T10+V10+X10+Z10+AB10+AD10</f>
    </nc>
  </rcc>
  <rcc rId="1691" sId="20" numFmtId="19">
    <oc r="F6">
      <v>45962</v>
    </oc>
    <nc r="F6">
      <v>45992</v>
    </nc>
  </rcc>
  <rcc rId="1692" sId="20">
    <oc r="E16">
      <f>J16+L16+N16+P16+R16+T16+V16+X16+Z16</f>
    </oc>
    <nc r="E16">
      <f>J16+L16+N16+P16+R16+T16+V16+X16+Z16+AB16+AD16</f>
    </nc>
  </rcc>
  <rcc rId="1693" sId="20">
    <oc r="E17">
      <f>J17+L17+N17+P17+R17+T17+V17+X17+Z17</f>
    </oc>
    <nc r="E17">
      <f>J17+L17+N17+P17+R17+T17+V17+X17+Z17+AB17+AD17</f>
    </nc>
  </rcc>
  <rcc rId="1694" sId="20">
    <oc r="E20">
      <f>J20+L20+N20+P20+R20+T20+V20+X20+Z20</f>
    </oc>
    <nc r="E20">
      <f>J20+L20+N20+P20+R20+T20+V20+X20+Z20+AB20+AD20</f>
    </nc>
  </rcc>
  <rcc rId="1695" sId="20">
    <oc r="E22">
      <f>J22+L22+N22+P22+R22+T22+V22+X22+Z22+AB22</f>
    </oc>
    <nc r="E22">
      <f>J22+L22+N22+P22+R22+T22+V22+X22+Z22+AB22+AD22</f>
    </nc>
  </rcc>
  <rcc rId="1696" sId="20" numFmtId="19">
    <oc r="E6">
      <v>45962</v>
    </oc>
    <nc r="E6">
      <v>45992</v>
    </nc>
  </rcc>
  <rcc rId="1697" sId="20" numFmtId="19">
    <oc r="G6">
      <v>45962</v>
    </oc>
    <nc r="G6">
      <v>45992</v>
    </nc>
  </rcc>
  <rcc rId="1698" sId="20">
    <oc r="G15">
      <f>G17+G16</f>
    </oc>
    <nc r="G15">
      <f>G17+G16</f>
    </nc>
  </rcc>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5" sId="4" numFmtId="4">
    <oc r="AA98">
      <v>0</v>
    </oc>
    <nc r="AA98">
      <v>1306.5060000000001</v>
    </nc>
  </rcc>
  <rcc rId="1316" sId="4" numFmtId="4">
    <oc r="AC98">
      <v>0</v>
    </oc>
    <nc r="AC98">
      <v>1258.6369999999999</v>
    </nc>
  </rcc>
  <rcc rId="1317" sId="4" numFmtId="4">
    <oc r="AA100">
      <v>0</v>
    </oc>
    <nc r="AA100">
      <v>714.63800000000003</v>
    </nc>
  </rcc>
  <rcc rId="1318" sId="4" numFmtId="4">
    <oc r="AC100">
      <v>0</v>
    </oc>
    <nc r="AC100">
      <v>596.55899999999997</v>
    </nc>
  </rcc>
  <rcc rId="1319" sId="4">
    <oc r="E98">
      <f>J98+L98+N98</f>
    </oc>
    <nc r="E98">
      <f>J98+L98+N98+P98+R98+T98+V98+X98+Z98+AB98</f>
    </nc>
  </rcc>
  <rcc rId="1320" sId="4">
    <oc r="E100">
      <f>J100+L100+N100</f>
    </oc>
    <nc r="E100">
      <f>J100+L100+N100+P100+R100+T100+V100+X100+Z100+AB100</f>
    </nc>
  </rcc>
  <rcc rId="1321" sId="4">
    <oc r="E96">
      <f>J96+L96+N96</f>
    </oc>
    <nc r="E96">
      <f>J96+L96+N96+P96+R96+T96+V96+X96+Z96+AB96</f>
    </nc>
  </rcc>
  <rcc rId="1322" sId="4" numFmtId="4">
    <oc r="AA66">
      <v>85915.574999999997</v>
    </oc>
    <nc r="AA66">
      <v>53047.63</v>
    </nc>
  </rcc>
  <rcc rId="1323" sId="4">
    <oc r="E12">
      <f>J12</f>
    </oc>
    <nc r="E12">
      <f>J12+L12+N12+P12+R12+T12+V12+X12+Z12+AB12</f>
    </nc>
  </rcc>
  <rcc rId="1324" sId="4">
    <oc r="E11">
      <f>J11</f>
    </oc>
    <nc r="E11">
      <f>J11+L11+N11+P11+R11+T11+V11+X11+Z11+AB11</f>
    </nc>
  </rcc>
  <rcc rId="1325" sId="4">
    <oc r="E10">
      <f>J10</f>
    </oc>
    <nc r="E10">
      <f>J10+L10+N10+P10+R10+T10+V10+X10+Z10+AB10</f>
    </nc>
  </rcc>
  <rcc rId="1326" sId="4">
    <oc r="E9">
      <f>J9</f>
    </oc>
    <nc r="E9">
      <f>J9+L9+N9+P9+R9+T9+V9+X9+Z9+AB9</f>
    </nc>
  </rcc>
  <rcc rId="1327" sId="4">
    <oc r="E17">
      <f>J17</f>
    </oc>
    <nc r="E17">
      <f>J17+L17+N17+P17+R17+T17+V17+X17+Z17+AB17</f>
    </nc>
  </rcc>
  <rcc rId="1328" sId="4">
    <oc r="E16">
      <f>J16</f>
    </oc>
    <nc r="E16">
      <f>J16+L16+N16+P16+R16+T16+V16+X16+Z16+AB16</f>
    </nc>
  </rcc>
  <rcc rId="1329" sId="4">
    <oc r="E15">
      <f>J15</f>
    </oc>
    <nc r="E15">
      <f>J15+L15+N15+P15+R15+T15+V15+X15+Z15+AB15</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13" numFmtId="19">
    <oc r="E6">
      <v>45931</v>
    </oc>
    <nc r="E6">
      <v>45962</v>
    </nc>
  </rcc>
  <rcc rId="1340" sId="13" numFmtId="19">
    <oc r="F6">
      <v>45931</v>
    </oc>
    <nc r="F6">
      <v>45962</v>
    </nc>
  </rcc>
  <rcc rId="1341" sId="13" numFmtId="19">
    <oc r="G6">
      <v>45931</v>
    </oc>
    <nc r="G6">
      <v>45962</v>
    </nc>
  </rcc>
  <rcc rId="1342" sId="13">
    <oc r="E12">
      <f>J12+L12+N12+P12+R12+T12+V12+X12+Z12</f>
    </oc>
    <nc r="E12">
      <f>J12+L12+N12+P12+R12+T12+V12+X12+Z12+AB12</f>
    </nc>
  </rcc>
  <rcc rId="1343" sId="13">
    <oc r="E15">
      <f>J15+L15+N15+P15+R15+T15+V15+X15+Z15</f>
    </oc>
    <nc r="E15">
      <f>J15+L15+N15+P15+R15+T15+V15+X15+Z15+AB15</f>
    </nc>
  </rcc>
  <rcc rId="1344" sId="13">
    <oc r="E17">
      <f>J17+L17+N17+P17+R17+T17+V17+X17+Z17</f>
    </oc>
    <nc r="E17">
      <f>J17+L17+N17+P17+R17+T17+V17+X17+Z17+AB17</f>
    </nc>
  </rcc>
  <rcc rId="1345" sId="13">
    <oc r="E19">
      <f>J19+L19+N19+P19+R19+T19+V19+X19+Z19</f>
    </oc>
    <nc r="E19">
      <f>J19+L19+N19+P19+R19+T19+V19+X19+Z19+AB19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11:E12">
    <dxf>
      <fill>
        <patternFill patternType="solid">
          <bgColor theme="9" tint="0.59999389629810485"/>
        </patternFill>
      </fill>
    </dxf>
  </rfmt>
  <rcc rId="1354" sId="13" numFmtId="4">
    <oc r="AD17">
      <v>2020.2840000000001</v>
    </oc>
    <nc r="AD17">
      <v>2160.5848999999998</v>
    </nc>
  </rcc>
  <rcc rId="1355" sId="13" numFmtId="4">
    <oc r="AB17">
      <v>2378.1779999999999</v>
    </oc>
    <nc r="AB17">
      <v>2833.8780000000002</v>
    </nc>
  </rcc>
  <rcc rId="1356" sId="13" numFmtId="4">
    <oc r="AF17">
      <v>2169.9650000000001</v>
    </oc>
    <nc r="AF17">
      <v>1770.6189999999999</v>
    </nc>
  </rcc>
  <rfmt sheetId="13" sqref="D16:E17">
    <dxf>
      <fill>
        <patternFill patternType="solid">
          <bgColor theme="9" tint="0.59999389629810485"/>
        </patternFill>
      </fill>
    </dxf>
  </rfmt>
  <rcc rId="1357" sId="13" numFmtId="4">
    <oc r="AD19">
      <v>598.46199999999999</v>
    </oc>
    <nc r="AD19">
      <v>657.05200000000002</v>
    </nc>
  </rcc>
  <rfmt sheetId="13" sqref="D18:E19">
    <dxf>
      <fill>
        <patternFill patternType="solid">
          <bgColor theme="9" tint="0.59999389629810485"/>
        </patternFill>
      </fill>
    </dxf>
  </rfmt>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8">
    <dxf>
      <fill>
        <patternFill patternType="solid">
          <bgColor theme="9" tint="0.59999389629810485"/>
        </patternFill>
      </fill>
    </dxf>
  </rfmt>
  <rfmt sheetId="13" sqref="E8">
    <dxf>
      <fill>
        <patternFill patternType="solid">
          <bgColor theme="9" tint="0.59999389629810485"/>
        </patternFill>
      </fill>
    </dxf>
  </rfmt>
  <rcc rId="1358" sId="13" numFmtId="4">
    <oc r="AC12">
      <v>0</v>
    </oc>
    <nc r="AC12">
      <v>6.5049999999999999</v>
    </nc>
  </rcc>
  <rfmt sheetId="13" sqref="F11:F12">
    <dxf>
      <fill>
        <patternFill patternType="solid">
          <bgColor theme="9" tint="0.59999389629810485"/>
        </patternFill>
      </fill>
    </dxf>
  </rfmt>
  <rcc rId="1359" sId="13" numFmtId="4">
    <oc r="AC17">
      <v>0</v>
    </oc>
    <nc r="AC17">
      <v>2378.239</v>
    </nc>
  </rcc>
  <rfmt sheetId="13" sqref="F16">
    <dxf>
      <fill>
        <patternFill patternType="solid">
          <bgColor theme="9" tint="0.59999389629810485"/>
        </patternFill>
      </fill>
    </dxf>
  </rfmt>
  <rcc rId="1360" sId="13" numFmtId="4">
    <oc r="AC19">
      <v>0</v>
    </oc>
    <nc r="AC19">
      <v>569.82100000000003</v>
    </nc>
  </rcc>
  <rfmt sheetId="13" sqref="F17:F19">
    <dxf>
      <fill>
        <patternFill patternType="solid">
          <bgColor theme="9" tint="0.59999389629810485"/>
        </patternFill>
      </fill>
    </dxf>
  </rfmt>
  <rfmt sheetId="13" sqref="B8:AG19">
    <dxf>
      <fill>
        <patternFill patternType="none">
          <bgColor auto="1"/>
        </patternFill>
      </fill>
    </dxf>
  </rfmt>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1" sId="4" numFmtId="4">
    <oc r="AB41">
      <v>5256.5</v>
    </oc>
    <nc r="AB41">
      <v>5311.02</v>
    </nc>
  </rcc>
  <rcc rId="1362" sId="4" numFmtId="4">
    <oc r="AB49">
      <v>196.64099999999999</v>
    </oc>
    <nc r="AB49">
      <v>603.21100000000001</v>
    </nc>
  </rcc>
  <rcc rId="1363" sId="4" numFmtId="4">
    <oc r="N76">
      <v>1420.81</v>
    </oc>
    <nc r="N76">
      <v>1387.59</v>
    </nc>
  </rcc>
  <rcc rId="1364" sId="4" numFmtId="4">
    <oc r="R76">
      <v>1420</v>
    </oc>
    <nc r="R76">
      <v>1398.7</v>
    </nc>
  </rcc>
  <rcc rId="1365" sId="4" numFmtId="4">
    <oc r="T79">
      <v>106.819</v>
    </oc>
    <nc r="T79">
      <v>297.529</v>
    </nc>
  </rcc>
  <rcc rId="1366" sId="4" numFmtId="4">
    <oc r="AB98">
      <v>1236.5909999999999</v>
    </oc>
    <nc r="AB98">
      <v>1249.991</v>
    </nc>
  </rcc>
  <rcc rId="1367" sId="4" numFmtId="4">
    <oc r="AF98">
      <v>1061.9860000000001</v>
    </oc>
    <nc r="AF98">
      <v>1048.586</v>
    </nc>
  </rcc>
  <rcc rId="1368" sId="4" numFmtId="4">
    <oc r="AB100">
      <v>639.16800000000001</v>
    </oc>
    <nc r="AB100">
      <v>641.26800000000003</v>
    </nc>
  </rcc>
  <rcc rId="1369" sId="4" numFmtId="4">
    <oc r="AD100">
      <v>541.35199999999998</v>
    </oc>
    <nc r="AD100">
      <v>617.37199999999996</v>
    </nc>
  </rcc>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B1048576" start="0" length="2147483647">
    <dxf>
      <font>
        <color rgb="FFFF0000"/>
      </font>
    </dxf>
  </rfmt>
  <rfmt sheetId="8" sqref="B24:B26" start="0" length="2147483647">
    <dxf>
      <font>
        <color auto="1"/>
      </font>
    </dxf>
  </rfmt>
  <rcc rId="1370" sId="8" numFmtId="4">
    <oc r="AD25">
      <v>0</v>
    </oc>
    <nc r="AD25">
      <v>8407.1</v>
    </nc>
  </rcc>
  <rcc rId="1371" sId="8" numFmtId="4">
    <oc r="AF25">
      <v>10848.37</v>
    </oc>
    <nc r="AF25">
      <v>2441.27</v>
    </nc>
  </rcc>
  <rcc rId="1372" sId="8" numFmtId="4">
    <oc r="AD26">
      <v>0</v>
    </oc>
    <nc r="AD26">
      <v>831.47</v>
    </nc>
  </rcc>
  <rcc rId="1373" sId="8" numFmtId="4">
    <oc r="AF26">
      <v>1072.8599999999999</v>
    </oc>
    <nc r="AF26">
      <v>241.38</v>
    </nc>
  </rcc>
  <rcv guid="{AFADB96A-0516-43C1-9F1B-0604F3CAC04A}" action="delete"/>
  <rdn rId="0" localSheetId="1" customView="1" name="Z_AFADB96A_0516_43C1_9F1B_0604F3CAC04A_.wvu.Rows" hidden="1" oldHidden="1">
    <formula>'1. РО'!$28:$28,'1. РО'!$32:$32,'1. РО'!$52:$52,'1. РО'!$61:$61,'1. РО'!$73:$73,'1. РО'!$77:$77</formula>
    <oldFormula>'1. РО'!$28:$28,'1. РО'!$32:$32,'1. РО'!$52:$52,'1. РО'!$61:$61,'1. РО'!$73:$73,'1. РО'!$77:$77</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382" sId="8" numFmtId="4">
    <oc r="AA28">
      <v>0</v>
    </oc>
    <nc r="AA28">
      <v>1863.5</v>
    </nc>
  </rcc>
  <rcc rId="1383" sId="8" numFmtId="4">
    <oc r="AA29">
      <v>0</v>
    </oc>
    <nc r="AA29">
      <v>184.3</v>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5:B58" start="0" length="2147483647">
    <dxf>
      <font>
        <color auto="1"/>
      </font>
    </dxf>
  </rfmt>
  <rcc rId="1384" sId="8" numFmtId="4">
    <oc r="T58">
      <v>7656.38</v>
    </oc>
    <nc r="T58">
      <v>7691.26</v>
    </nc>
  </rcc>
  <rcc rId="1385" sId="8" numFmtId="4">
    <oc r="X58">
      <v>7207.64</v>
    </oc>
    <nc r="X58">
      <v>7276.5</v>
    </nc>
  </rcc>
  <rcc rId="1386" sId="8" numFmtId="4">
    <oc r="Z58">
      <v>6501</v>
    </oc>
    <nc r="Z58">
      <v>6546.32</v>
    </nc>
  </rcc>
  <rcc rId="1387" sId="8" numFmtId="4">
    <oc r="AB58">
      <v>7586.9</v>
    </oc>
    <nc r="AB58">
      <v>7601.52</v>
    </nc>
  </rcc>
  <rcc rId="1388" sId="8" numFmtId="4">
    <oc r="AC58">
      <v>0</v>
    </oc>
    <nc r="AC58">
      <v>6358.78</v>
    </nc>
  </rcc>
  <rcc rId="1389" sId="8" numFmtId="4">
    <oc r="AF58">
      <v>8267.4500000000007</v>
    </oc>
    <nc r="AF58">
      <v>8138.65</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AG27" start="0" length="2147483647">
    <dxf>
      <font>
        <color rgb="FFFF0000"/>
      </font>
    </dxf>
  </rfmt>
  <rfmt sheetId="11" sqref="J13:J14" start="0" length="2147483647">
    <dxf>
      <font>
        <color auto="1"/>
      </font>
    </dxf>
  </rfmt>
  <rfmt sheetId="11" sqref="L13:L14" start="0" length="2147483647">
    <dxf>
      <font>
        <color auto="1"/>
      </font>
    </dxf>
  </rfmt>
  <rfmt sheetId="11" sqref="N13:N14" start="0" length="2147483647">
    <dxf>
      <font>
        <color auto="1"/>
      </font>
    </dxf>
  </rfmt>
  <rfmt sheetId="11" sqref="P13:P14" start="0" length="2147483647">
    <dxf>
      <font>
        <color auto="1"/>
      </font>
    </dxf>
  </rfmt>
  <rfmt sheetId="11" sqref="R13:R14" start="0" length="2147483647">
    <dxf>
      <font>
        <color auto="1"/>
      </font>
    </dxf>
  </rfmt>
  <rfmt sheetId="11" sqref="T13:T14" start="0" length="2147483647">
    <dxf>
      <font>
        <color auto="1"/>
      </font>
    </dxf>
  </rfmt>
  <rfmt sheetId="11" sqref="V13:V14" start="0" length="2147483647">
    <dxf>
      <font>
        <color auto="1"/>
      </font>
    </dxf>
  </rfmt>
  <rfmt sheetId="11" sqref="X13:X14" start="0" length="2147483647">
    <dxf>
      <font>
        <color auto="1"/>
      </font>
    </dxf>
  </rfmt>
  <rfmt sheetId="11" sqref="Z13:Z14" start="0" length="2147483647">
    <dxf>
      <font>
        <color auto="1"/>
      </font>
    </dxf>
  </rfmt>
  <rfmt sheetId="11" sqref="AB13:AB14" start="0" length="2147483647">
    <dxf>
      <font>
        <color auto="1"/>
      </font>
    </dxf>
  </rfmt>
  <rfmt sheetId="11" sqref="AD13:AD14"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7" start="0" length="2147483647">
    <dxf>
      <font>
        <color auto="1"/>
      </font>
    </dxf>
  </rfmt>
  <rfmt sheetId="8" sqref="B8:B11" start="0" length="2147483647">
    <dxf>
      <font>
        <color auto="1"/>
      </font>
    </dxf>
  </rfmt>
  <rfmt sheetId="8" sqref="B4:B6" start="0" length="2147483647">
    <dxf>
      <font>
        <color auto="1"/>
      </font>
    </dxf>
  </rfmt>
  <rfmt sheetId="8" sqref="A4:AH6">
    <dxf>
      <alignment vertical="center" readingOrder="0"/>
    </dxf>
  </rfmt>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3:B16" start="0" length="2147483647">
    <dxf>
      <font>
        <color auto="1"/>
      </font>
    </dxf>
  </rfmt>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1390" sId="8" numFmtId="4">
    <oc r="AC32">
      <v>0</v>
    </oc>
    <nc r="AC32">
      <v>614.92999999999995</v>
    </nc>
  </rcc>
  <rcc rId="1391" sId="8" numFmtId="4">
    <oc r="AC31">
      <v>0</v>
    </oc>
    <nc r="AC31">
      <v>6217.59</v>
    </nc>
  </rcc>
  <rcc rId="1392"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is>
    </nc>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3" sId="8" numFmtId="19">
    <oc r="E6">
      <v>45931</v>
    </oc>
    <nc r="E6">
      <v>45962</v>
    </nc>
  </rcc>
  <rcc rId="1394" sId="8" numFmtId="19">
    <oc r="F6">
      <v>45931</v>
    </oc>
    <nc r="F6">
      <v>45962</v>
    </nc>
  </rcc>
  <rcc rId="1395" sId="8" numFmtId="19">
    <oc r="G6">
      <v>45931</v>
    </oc>
    <nc r="G6">
      <v>45962</v>
    </nc>
  </rcc>
  <rcc rId="1396" sId="8">
    <oc r="E9">
      <f>J9+L9+N9+P9+R9+T9+V9+X9+Z9</f>
    </oc>
    <nc r="E9">
      <f>J9+L9+N9+P9+R9+T9+V9+X9+Z9+AB9</f>
    </nc>
  </rcc>
  <rcc rId="1397" sId="8">
    <oc r="E10">
      <f>J10+L10+N10+P10+R10+T10+V10+X10+Z10</f>
    </oc>
    <nc r="E10">
      <f>J10+L10+N10+P10+R10+T10+V10+X10+Z10+AB10</f>
    </nc>
  </rcc>
  <rcc rId="1398" sId="8">
    <oc r="E11">
      <f>J11+L11+N11+P11+R11+T11+V11+X11+Z11</f>
    </oc>
    <nc r="E11">
      <f>J11+L11+N11+P11+R11+T11+V11+X11+Z11+AB11</f>
    </nc>
  </rcc>
  <rcc rId="1399" sId="8">
    <oc r="E14">
      <f>J14+L14+N14+P14+R14+T14+V14+X14+Z14</f>
    </oc>
    <nc r="E14">
      <f>J14+L14+N14+P14+R14+T14+V14+X14+Z14+AB14</f>
    </nc>
  </rcc>
  <rcc rId="1400" sId="8">
    <oc r="E15">
      <f>J15+L15+N15+P15+R15+T15+V15+X15+Z15</f>
    </oc>
    <nc r="E15">
      <f>J15+L15+N15+P15+R15+T15+V15+X15+Z15+AB15</f>
    </nc>
  </rcc>
  <rcc rId="1401" sId="8">
    <oc r="E16">
      <f>J16+L16+N16+P16+R16+T16+V16+X16+Z16</f>
    </oc>
    <nc r="E16">
      <f>J16+L16+N16+P16+R16+T16+V16+X16+Z16+AB16</f>
    </nc>
  </rcc>
  <rcc rId="1402" sId="8">
    <oc r="E19">
      <f>J19+L19+N19+P19+R19+T19+V19+X19+Z19</f>
    </oc>
    <nc r="E19">
      <f>J19+L19+N19+P19+R19+T19+V19+X19+Z19+AB19</f>
    </nc>
  </rcc>
  <rcc rId="1403" sId="8">
    <oc r="E20">
      <f>J20+L20+N20+P20+R20+T20+V20+X20+Z20</f>
    </oc>
    <nc r="E20">
      <f>J20+L20+N20+P20+R20+T20+V20+X20+Z20+AB20</f>
    </nc>
  </rcc>
  <rcc rId="1404" sId="8">
    <oc r="E22">
      <f>J22+L22+N22+P22+R22+T22+V22+X22+Z22</f>
    </oc>
    <nc r="E22">
      <f>J22+L22+N22+P22+R22+T22+V22+X22+Z22+AB22</f>
    </nc>
  </rcc>
  <rcc rId="1405" sId="8">
    <oc r="E23">
      <f>J23+L23+N23+P23+R23+T23+V23+X23+Z23</f>
    </oc>
    <nc r="E23">
      <f>J23+L23+N23+P23+R23+T23+V23+X23+Z23+AB23</f>
    </nc>
  </rcc>
  <rcc rId="1406" sId="8">
    <oc r="E25">
      <f>J25+L25+N25+P25+R25+T25+V25+X25+Z25</f>
    </oc>
    <nc r="E25">
      <f>J25+L25+N25+P25+R25+T25+V25+X25+Z25+AB25</f>
    </nc>
  </rcc>
  <rcc rId="1407" sId="8">
    <oc r="E26">
      <f>J26+L26+N26+P26+R26+T26+V26+X26+Z26</f>
    </oc>
    <nc r="E26">
      <f>J26+L26+N26+P26+R26+T26+V26+X26+Z26+AB26</f>
    </nc>
  </rcc>
  <rcc rId="1408" sId="8">
    <oc r="E28">
      <f>J28+L28+N28+P28+R28+T28+V28+X28+Z28</f>
    </oc>
    <nc r="E28">
      <f>J28+L28+N28+P28+R28+T28+V28+X28+Z28+AB28</f>
    </nc>
  </rcc>
  <rcc rId="1409" sId="8">
    <oc r="E29">
      <f>J29+L29+N29+P29+R29+T29+V29+X29+Z29</f>
    </oc>
    <nc r="E29">
      <f>J29+L29+N29+P29+R29+T29+V29+X29+Z29+AB29</f>
    </nc>
  </rcc>
  <rcc rId="1410" sId="8">
    <oc r="E31">
      <f>J31+L31+N31+P31+R31+T31+V31+X31+Z31</f>
    </oc>
    <nc r="E31">
      <f>J31+L31+N31+P31+R31+T31+V31+X31+Z31+AB31</f>
    </nc>
  </rcc>
  <rcc rId="1411" sId="8">
    <oc r="E32">
      <f>J32+L32+N32+P32+R32+T32+V32+X32+Z32</f>
    </oc>
    <nc r="E32">
      <f>J32+L32+N32+P32+R32+T32+V32+X32+Z32+AB32</f>
    </nc>
  </rcc>
  <rcc rId="1412" sId="8">
    <oc r="E35">
      <f>J35+L35+N35+P35+R35+T35+V35+X35+Z35</f>
    </oc>
    <nc r="E35">
      <f>J35+L35+N35+P35+R35+T35+V35+X35+Z35+AB35</f>
    </nc>
  </rcc>
  <rcc rId="1413" sId="8">
    <oc r="E36">
      <f>J36+L36+N36+P36+R36+T36+V36+X36+Z36</f>
    </oc>
    <nc r="E36">
      <f>J36+L36+N36+P36+R36+T36+V36+X36+Z36+AB36</f>
    </nc>
  </rcc>
  <rcc rId="1414" sId="8">
    <oc r="E37">
      <f>J37+L37+N37+P37+R37+T37+V37+X37+Z37</f>
    </oc>
    <nc r="E37">
      <f>J37+L37+N37+P37+R37+T37+V37+X37+Z37+AB37</f>
    </nc>
  </rcc>
  <rcc rId="1415" sId="8">
    <oc r="E39">
      <f>J39+L39+N39+P39+R39+T39+V39+X39+Z39</f>
    </oc>
    <nc r="E39">
      <f>J39+L39+N39+P39+R39+T39+V39+X39+Z39+AB39</f>
    </nc>
  </rcc>
  <rcc rId="1416" sId="8">
    <oc r="E41">
      <f>J41+L41+N41+P41+R41+T41+V41+X41+Z41</f>
    </oc>
    <nc r="E41">
      <f>J41+L41+N41+P41+R41+T41+V41+X41+Z41+AB41</f>
    </nc>
  </rcc>
  <rcc rId="1417" sId="8">
    <oc r="E43">
      <f>J43+L43+N43+P43+R43+T43+V43+X43+Z43</f>
    </oc>
    <nc r="E43">
      <f>J43+L43+N43+P43+R43+T43+V43+X43+Z43+AB43</f>
    </nc>
  </rcc>
  <rcc rId="1418" sId="8">
    <oc r="E44">
      <f>J44+L44+N44+P44+R44+T44+V44+X44+Z44</f>
    </oc>
    <nc r="E44">
      <f>J44+L44+N44+P44+R44+T44+V44+X44+Z44+AB44</f>
    </nc>
  </rcc>
  <rcc rId="1419" sId="8">
    <oc r="E46">
      <f>J46+L46+N46+P46+R46+T46+V46+X46+Z46</f>
    </oc>
    <nc r="E46">
      <f>J46+L46+N46+P46+R46+T46+V46+X46+Z46+AB46</f>
    </nc>
  </rcc>
  <rcc rId="1420" sId="8">
    <oc r="E47">
      <f>J47+L47+N47+P47+R47+T47+V47+X47+Z47</f>
    </oc>
    <nc r="E47">
      <f>J47+L47+N47+P47+R47+T47+V47+X47+Z47+AB47</f>
    </nc>
  </rcc>
  <rcc rId="1421" sId="8">
    <oc r="E50">
      <f>J50+L50+N50+P50+R50+T50+V50+X50+Z50</f>
    </oc>
    <nc r="E50">
      <f>J50+L50+N50+P50+R50+T50+V50+X50+Z50+AB50</f>
    </nc>
  </rcc>
  <rcc rId="1422" sId="8">
    <oc r="E52">
      <f>J52+L52+N52+P52+R52+T52+V52+X52+Z52</f>
    </oc>
    <nc r="E52">
      <f>J52+L52+N52+P52+R52+T52+V52+X52+Z52+AB52</f>
    </nc>
  </rcc>
  <rcc rId="1423" sId="8">
    <oc r="E54">
      <f>J54+L54+N54+P54+R54+T54+V54+X54+Z54</f>
    </oc>
    <nc r="E54">
      <f>J54+L54+N54+P54+R54+T54+V54+X54+Z54+AB54</f>
    </nc>
  </rcc>
  <rcc rId="1424" sId="8">
    <oc r="E56">
      <f>J56+L56+N56+P56+R56+T56+V56+X56+Z56</f>
    </oc>
    <nc r="E56">
      <f>J56+L56+N56+P56+R56+T56+V56+X56+Z56+AB56</f>
    </nc>
  </rcc>
  <rcc rId="1425" sId="8">
    <oc r="E58">
      <f>J58+L58+N58+P58+R58+T58+V58+X58+Z58</f>
    </oc>
    <nc r="E58">
      <f>J58+L58+N58+P58+R58+T58+V58+X58+Z58+AB58</f>
    </nc>
  </rcc>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9" start="0" length="2147483647">
    <dxf>
      <font>
        <color auto="1"/>
      </font>
    </dxf>
  </rfmt>
  <rcc rId="1426" sId="8">
    <o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oc>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0:B41" start="0" length="2147483647">
    <dxf>
      <font>
        <color auto="1"/>
      </font>
    </dxf>
  </rfmt>
  <rcc rId="1427" sId="8">
    <o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oc>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is>
    </nc>
  </rcc>
  <rfmt sheetId="8" sqref="B42:B47" start="0" length="2147483647">
    <dxf>
      <font>
        <color auto="1"/>
      </font>
    </dxf>
  </rfmt>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9:B50" start="0" length="2147483647">
    <dxf>
      <font>
        <color auto="1"/>
      </font>
    </dxf>
  </rfmt>
  <rcc rId="1428" sId="8" numFmtId="4">
    <oc r="AC54">
      <v>0</v>
    </oc>
    <nc r="AC54">
      <v>1551.97</v>
    </nc>
  </rcc>
  <rcc rId="1429" sId="8" numFmtId="4">
    <oc r="AD54">
      <v>1379.21</v>
    </oc>
    <nc r="AD54">
      <v>1553.48</v>
    </nc>
  </rcc>
  <rcc rId="1430" sId="8" numFmtId="4">
    <oc r="AF54">
      <v>991.27</v>
    </oc>
    <nc r="AF54">
      <v>970.97</v>
    </nc>
  </rcc>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3:B54" start="0" length="2147483647">
    <dxf>
      <font>
        <color auto="1"/>
      </font>
    </dxf>
  </rfmt>
  <rcc rId="1431" sId="8">
    <oc r="AH53" t="inlineStr">
      <is>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is>
    </oc>
    <nc r="AH53" t="inlineStr">
      <is>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8:B20" start="0" length="2147483647">
    <dxf>
      <font>
        <color auto="1"/>
      </font>
    </dxf>
  </rfmt>
  <rcc rId="1432" sId="8" numFmtId="4">
    <oc r="AC23">
      <v>0</v>
    </oc>
    <nc r="AC23">
      <v>524.09</v>
    </nc>
  </rcc>
  <rcc rId="1433" sId="8" numFmtId="4">
    <oc r="AC22">
      <v>0</v>
    </oc>
    <nc r="AC22">
      <v>344.66</v>
    </nc>
  </rcc>
  <rfmt sheetId="8" sqref="AB22:AB23">
    <dxf>
      <fill>
        <patternFill patternType="solid">
          <bgColor rgb="FFFFFF00"/>
        </patternFill>
      </fill>
    </dxf>
  </rfmt>
  <rfmt sheetId="8" sqref="AB52">
    <dxf>
      <fill>
        <patternFill patternType="solid">
          <bgColor rgb="FFFFFF00"/>
        </patternFill>
      </fill>
    </dxf>
  </rfmt>
  <rcc rId="1434" sId="8" numFmtId="4">
    <oc r="AC52">
      <v>0</v>
    </oc>
    <nc r="AC52">
      <v>684.6</v>
    </nc>
  </rcc>
  <rcc rId="1435" sId="8" numFmtId="4">
    <oc r="AD52">
      <v>741.31</v>
    </oc>
    <nc r="AD52">
      <v>819.43</v>
    </nc>
  </rcc>
  <rfmt sheetId="8" sqref="AB52">
    <dxf>
      <fill>
        <patternFill>
          <bgColor theme="0"/>
        </patternFill>
      </fill>
    </dxf>
  </rfmt>
  <rfmt sheetId="8" sqref="B51:B52" start="0" length="2147483647">
    <dxf>
      <font>
        <color auto="1"/>
      </font>
    </dxf>
  </rfmt>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8" numFmtId="4">
    <oc r="AB22">
      <v>4297.6000000000004</v>
    </oc>
    <nc r="AB22">
      <v>1018.15</v>
    </nc>
  </rcc>
  <rcc rId="1437" sId="8">
    <oc r="AB23">
      <f>425.1+490</f>
    </oc>
    <nc r="AB23">
      <f>100.76+490</f>
    </nc>
  </rcc>
  <rfmt sheetId="8" sqref="AB22:AB23">
    <dxf>
      <fill>
        <patternFill>
          <bgColor theme="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J16" start="0" length="2147483647">
    <dxf>
      <font>
        <color auto="1"/>
      </font>
    </dxf>
  </rfmt>
  <rfmt sheetId="11" sqref="L15: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fmt sheetId="11" sqref="T15:T16" start="0" length="2147483647">
    <dxf>
      <font>
        <color auto="1"/>
      </font>
    </dxf>
  </rfmt>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fmt sheetId="11" sqref="J19:AB20" start="0" length="2147483647">
    <dxf>
      <font>
        <color auto="1"/>
      </font>
    </dxf>
  </rfmt>
  <rfmt sheetId="11" sqref="AD19:AD20" start="0" length="2147483647">
    <dxf>
      <font>
        <color auto="1"/>
      </font>
    </dxf>
  </rfmt>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5" numFmtId="4">
    <oc r="AA27">
      <v>0</v>
    </oc>
    <nc r="AA27">
      <v>300.18</v>
    </nc>
  </rcc>
  <rcc rId="1439" sId="5" numFmtId="4">
    <oc r="AA32">
      <v>0</v>
    </oc>
    <nc r="AA32">
      <v>15122.08</v>
    </nc>
  </rcc>
  <rcv guid="{BBF6B43F-E0FC-43DF-B91C-674F6AB4B556}" action="delete"/>
  <rdn rId="0" localSheetId="1" customView="1" name="Z_BBF6B43F_E0FC_43DF_B91C_674F6AB4B556_.wvu.Rows" hidden="1" oldHidden="1">
    <formula>'1. РО'!$28:$28,'1. РО'!$32:$32,'1. РО'!$52:$52,'1. РО'!$61:$61,'1. РО'!$73:$73,'1. РО'!$77:$77</formula>
    <oldFormula>'1. РО'!$28:$28,'1. РО'!$32:$32,'1. РО'!$52:$52,'1. РО'!$61:$61,'1. РО'!$73:$73,'1. РО'!$77:$77</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17" customView="1" name="Z_BBF6B43F_E0FC_43DF_B91C_674F6AB4B556_.wvu.PrintTitles" hidden="1" oldHidden="1">
    <formula>'17. УМИ'!$4:$7</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5" numFmtId="4">
    <oc r="AA37">
      <v>0</v>
    </oc>
    <nc r="AA37">
      <v>9.98</v>
    </nc>
  </rcc>
  <rcc rId="1449" sId="5" numFmtId="4">
    <oc r="AA52">
      <v>0</v>
    </oc>
    <nc r="AA52">
      <v>156.24</v>
    </nc>
  </rcc>
  <rcc rId="1450" sId="5" numFmtId="4">
    <oc r="AA68">
      <v>0</v>
    </oc>
    <nc r="AA68">
      <v>560.89</v>
    </nc>
  </rcc>
  <rcc rId="1451" sId="5" numFmtId="4">
    <oc r="AC70">
      <f>AC71+AC72+AC73+AC74</f>
    </oc>
    <nc r="AC70">
      <v>0</v>
    </nc>
  </rcc>
  <rcc rId="1452" sId="5" numFmtId="4">
    <oc r="AA72">
      <v>0</v>
    </oc>
    <nc r="AA72">
      <v>2375.7199999999998</v>
    </nc>
  </rcc>
  <rcc rId="1453" sId="5" numFmtId="4">
    <oc r="AA73">
      <v>0</v>
    </oc>
    <nc r="AA73">
      <v>131.16999999999999</v>
    </nc>
  </rcc>
  <rcc rId="1454" sId="5" numFmtId="4">
    <oc r="AA79">
      <v>0</v>
    </oc>
    <nc r="AA79">
      <v>65.34</v>
    </nc>
  </rcc>
  <rcc rId="1455" sId="5" numFmtId="4">
    <oc r="AA85">
      <v>0</v>
    </oc>
    <nc r="AA85">
      <v>1035.71</v>
    </nc>
  </rcc>
  <rcc rId="1456" sId="5" numFmtId="4">
    <oc r="AC85">
      <v>0</v>
    </oc>
    <nc r="AC85">
      <v>713.79</v>
    </nc>
  </rcc>
  <rcc rId="1457" sId="5" numFmtId="4">
    <oc r="AC27">
      <v>0</v>
    </oc>
    <nc r="AC27">
      <v>178.63</v>
    </nc>
  </rcc>
  <rcc rId="1458" sId="5" numFmtId="4">
    <oc r="AC32">
      <v>0</v>
    </oc>
    <nc r="AC32">
      <v>16047.02</v>
    </nc>
  </rcc>
  <rcc rId="1459" sId="5" numFmtId="4">
    <oc r="AC37">
      <v>0</v>
    </oc>
    <nc r="AC37">
      <v>12.82</v>
    </nc>
  </rcc>
  <rcc rId="1460" sId="5" numFmtId="4">
    <oc r="AC47">
      <v>0</v>
    </oc>
    <nc r="AC47">
      <v>21.9</v>
    </nc>
  </rcc>
  <rcc rId="1461" sId="5" numFmtId="4">
    <oc r="AC68">
      <v>0</v>
    </oc>
    <nc r="AC68">
      <v>143.19999999999999</v>
    </nc>
  </rcc>
  <rcc rId="1462" sId="5" numFmtId="4">
    <oc r="AC73">
      <v>0</v>
    </oc>
    <nc r="AC73">
      <v>1841.99</v>
    </nc>
  </rcc>
  <rcc rId="1463" sId="5" numFmtId="4">
    <oc r="AC72">
      <v>0</v>
    </oc>
    <nc r="AC72">
      <v>717.06</v>
    </nc>
  </rcc>
  <rcc rId="1464" sId="5" numFmtId="4">
    <oc r="AC74" t="inlineStr">
      <is>
        <t xml:space="preserve"> </t>
      </is>
    </oc>
    <nc r="AC74">
      <v>250</v>
    </nc>
  </rcc>
  <rcc rId="1465" sId="5" numFmtId="4">
    <oc r="AC79">
      <v>0</v>
    </oc>
    <nc r="AC79">
      <v>14.62</v>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H108" start="0" length="2147483647">
    <dxf>
      <font>
        <color rgb="FFFF0000"/>
      </font>
    </dxf>
  </rfmt>
  <rcc rId="1466" sId="1">
    <oc r="AH108" t="inlineStr">
      <is>
        <t>Неисполнение связано перечислением средств, согласно выставленных асетов и актов выполненных работ</t>
      </is>
    </oc>
    <n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oldFormula>'17. УМИ'!$4:$7</old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8">
    <oc r="AH21" t="inlineStr">
      <is>
        <t>ОАиГ</t>
      </is>
    </oc>
    <nc r="AH21" t="inlineStr">
      <is>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is>
    </nc>
  </rcc>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oc>
    <nc r="AH27" t="inlineStr">
      <is>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nc>
  </rcc>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c r="G109">
      <f>K109+M109+O109+Q109+S109+U109</f>
    </oc>
    <nc r="G109">
      <f>K109+M109+O109+Q109+S109+U109+W109+Y109+AA109+AC109+AE109+AG109</f>
    </nc>
  </rcc>
  <rcc rId="1478" sId="1">
    <oc r="G110">
      <f>K110+M110+O110+Q110+S110+U110</f>
    </oc>
    <nc r="G110">
      <f>K110+M110+O110+Q110+S110+U110+W110+Y110+AA110+AC110+AE110+AG110</f>
    </nc>
  </rcc>
  <rcc rId="1479" sId="1">
    <oc r="G111">
      <f>K111+M111+O111+Q111+S111+U111</f>
    </oc>
    <nc r="G111">
      <f>K111+M111+O111+Q111+S111+U111+W111+Y111+AA111+AC111+AE111+AG111</f>
    </nc>
  </rcc>
  <rcv guid="{996EC2F0-F6EC-4E63-A83E-34865157BD8D}" action="delete"/>
  <rdn rId="0" localSheetId="1" customView="1" name="Z_996EC2F0_F6EC_4E63_A83E_34865157BD8D_.wvu.Rows" hidden="1" oldHidden="1">
    <formula>'1. РО'!$28:$28,'1. РО'!$32:$32,'1. РО'!$52:$52,'1. РО'!$73:$73,'1. РО'!$77:$77</formula>
    <oldFormula>'1. РО'!$28:$28,'1. РО'!$32:$32,'1. РО'!$52:$52,'1. РО'!$73:$73,'1. РО'!$77:$77</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oldFormula>'17. УМИ'!$4:$7</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1">
    <o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oc>
    <nc r="AH108" t="inlineStr">
      <is>
        <t>Оплата прошла в полном бьеме, проет выполнен</t>
      </is>
    </nc>
  </rcc>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0" s="1" sqref="AH33" start="0" length="0">
    <dxf>
      <font>
        <sz val="11"/>
        <color theme="1"/>
        <name val="Calibri"/>
        <scheme val="minor"/>
      </font>
    </dxf>
  </rfmt>
  <rcc rId="1707" sId="20" xfDxf="1" dxf="1">
    <nc r="AH33" t="inlineStr">
      <is>
        <t>48 получателей, в том числе по видам поддержки 59 ед.</t>
      </is>
    </nc>
    <ndxf>
      <font>
        <sz val="12"/>
        <name val="Times New Roman"/>
        <scheme val="none"/>
      </font>
    </ndxf>
  </rcc>
  <rcc rId="1708" sId="20">
    <oc r="AH16" t="inlineStr">
      <is>
        <t>По сотоянию на 01.11.2025 финансовая поддержка предоставлена 41 получателю. В ноябре будет завершен отбор получателей субсидии.
Ожидаемый остаток плановых асигнований составит 50 тыс. рублей в виду отсуствия заявок на возмещение затрат по сертификации произведённой продукции (ОБ 45, 0 тыс. рублей, МБ 5, тыс.рублей)</t>
      </is>
    </oc>
    <nc r="AH16" t="inlineStr">
      <is>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nc>
  </rcc>
  <rcc rId="1709" sId="20">
    <oc r="AH20" t="inlineStr">
      <is>
        <t>Заседание Комиссии по рассмотрению заявок участников отбора на получение грантов в форме субсидий запланировано на  11 ноября 2025 года.
Ожидаемый оставток составит 600,00 тыс. рублей, в виду несоотвестстия заявителя условичм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is>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oldFormula>'17. УМИ'!$4:$7</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16" numFmtId="19">
    <oc r="E6">
      <v>45778</v>
    </oc>
    <nc r="E6">
      <v>45931</v>
    </nc>
  </rcc>
  <rcc rId="1495" sId="16" numFmtId="19">
    <oc r="F6">
      <v>45778</v>
    </oc>
    <nc r="F6">
      <v>45931</v>
    </nc>
  </rcc>
  <rcc rId="1496" sId="16" numFmtId="19">
    <oc r="G6">
      <v>45778</v>
    </oc>
    <nc r="G6">
      <v>45931</v>
    </nc>
  </rcc>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16">
    <oc r="E48">
      <f>J48+L48+N48+P48+R48+V48+T48+X48+Z48+AH52AB48</f>
    </oc>
    <nc r="E48">
      <f>E50+E52</f>
    </nc>
  </rcc>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16" numFmtId="19">
    <oc r="E6">
      <v>45931</v>
    </oc>
    <nc r="E6">
      <v>45962</v>
    </nc>
  </rcc>
  <rcc rId="1507" sId="16" numFmtId="19">
    <oc r="F6">
      <v>45931</v>
    </oc>
    <nc r="F6">
      <v>45962</v>
    </nc>
  </rcc>
  <rcc rId="1508" sId="16" numFmtId="19">
    <oc r="G6">
      <v>45931</v>
    </oc>
    <nc r="G6">
      <v>45962</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7" numFmtId="19">
    <oc r="E6">
      <v>45962</v>
    </oc>
    <nc r="E6">
      <v>45992</v>
    </nc>
  </rcc>
  <rcc rId="1518" sId="7" numFmtId="19">
    <oc r="F6">
      <v>45962</v>
    </oc>
    <nc r="F6">
      <v>45992</v>
    </nc>
  </rcc>
  <rcc rId="1519" sId="7" numFmtId="19">
    <oc r="G6">
      <v>45962</v>
    </oc>
    <nc r="G6">
      <v>45992</v>
    </nc>
  </rcc>
  <rcc rId="1520" sId="7">
    <oc r="E12">
      <f>SUM(E13:E13)</f>
    </oc>
    <nc r="E12">
      <f>SUM(E13:E13)</f>
    </nc>
  </rcc>
  <rcc rId="1521" sId="7">
    <oc r="E13">
      <f>J13+L13+N13+P13+R13+T13+V13+X13+Z13+AB13</f>
    </oc>
    <nc r="E13">
      <f>J13+L13+N13+P13+R13+T13+V13+X13+Z13+AB13+AD13+AF13</f>
    </nc>
  </rcc>
  <rcc rId="1522" sId="7" numFmtId="4">
    <oc r="AF13">
      <v>0</v>
    </oc>
    <nc r="AF13">
      <v>0.1</v>
    </nc>
  </rcc>
  <rcc rId="1523" sId="7">
    <oc r="E15">
      <f>J15+L15+N15+P15+R15+T15+V15+X15+Z15+AB15</f>
    </oc>
    <nc r="E15">
      <f>J15+L15+N15+P15+R15+T15+V15+X15+Z15+AB15+AD15+AF15</f>
    </nc>
  </rcc>
  <rcc rId="1524" sId="7" numFmtId="4">
    <oc r="AE15">
      <v>0</v>
    </oc>
    <nc r="AE15">
      <v>270</v>
    </nc>
  </rcc>
  <rcc rId="1525" sId="7">
    <oc r="AH15" t="inlineStr">
      <is>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is>
    </oc>
    <nc r="AH15" t="inlineStr">
      <is>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is>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B14" start="0" length="2147483647">
    <dxf>
      <font>
        <color auto="1"/>
      </font>
    </dxf>
  </rfmt>
  <rfmt sheetId="11" sqref="B15:B16" start="0" length="2147483647">
    <dxf>
      <font>
        <color auto="1"/>
      </font>
    </dxf>
  </rfmt>
  <rfmt sheetId="11" sqref="B19:B20" start="0" length="2147483647">
    <dxf>
      <font>
        <color auto="1"/>
      </font>
    </dxf>
  </rfmt>
  <rfmt sheetId="11" sqref="J21:S22" start="0" length="2147483647">
    <dxf>
      <font>
        <color auto="1"/>
      </font>
    </dxf>
  </rfmt>
  <rfmt sheetId="11" sqref="B21:B22" start="0" length="2147483647">
    <dxf>
      <font>
        <color auto="1"/>
      </font>
    </dxf>
  </rfmt>
  <rfmt sheetId="11" sqref="T21:T22" start="0" length="2147483647">
    <dxf>
      <font>
        <color auto="1"/>
      </font>
    </dxf>
  </rfmt>
  <rfmt sheetId="11" sqref="V21:V22" start="0" length="2147483647">
    <dxf>
      <font>
        <color auto="1"/>
      </font>
    </dxf>
  </rfmt>
  <rfmt sheetId="11" sqref="X21:X22" start="0" length="2147483647">
    <dxf>
      <font>
        <color auto="1"/>
      </font>
    </dxf>
  </rfmt>
  <rfmt sheetId="11" sqref="Z21:Z22" start="0" length="2147483647">
    <dxf>
      <font>
        <color auto="1"/>
      </font>
    </dxf>
  </rfmt>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0" numFmtId="4">
    <oc r="AE20">
      <v>0</v>
    </oc>
    <nc r="AE20">
      <v>2000</v>
    </nc>
  </rcc>
  <rfmt sheetId="20" sqref="AD21:AE21" start="0" length="2147483647">
    <dxf>
      <font>
        <color rgb="FFFF0000"/>
      </font>
    </dxf>
  </rfmt>
  <rfmt sheetId="20" sqref="AD16:AE16" start="0" length="2147483647">
    <dxf>
      <font>
        <color rgb="FFFF000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4:J25" start="0" length="2147483647">
    <dxf>
      <font>
        <color auto="1"/>
      </font>
    </dxf>
  </rfmt>
  <rfmt sheetId="11" sqref="L24:L25" start="0" length="2147483647">
    <dxf>
      <font>
        <color auto="1"/>
      </font>
    </dxf>
  </rfmt>
  <rfmt sheetId="11" sqref="N24:N25" start="0" length="2147483647">
    <dxf>
      <font>
        <color auto="1"/>
      </font>
    </dxf>
  </rfmt>
  <rfmt sheetId="11" sqref="P24:P25" start="0" length="2147483647">
    <dxf>
      <font>
        <color auto="1"/>
      </font>
    </dxf>
  </rfmt>
  <rfmt sheetId="11" sqref="R24:R25" start="0" length="2147483647">
    <dxf>
      <font>
        <color auto="1"/>
      </font>
    </dxf>
  </rfmt>
  <rfmt sheetId="11" sqref="T24:T25" start="0" length="2147483647">
    <dxf>
      <font>
        <color auto="1"/>
      </font>
    </dxf>
  </rfmt>
  <rfmt sheetId="11" sqref="V24:V25" start="0" length="2147483647">
    <dxf>
      <font>
        <color auto="1"/>
      </font>
    </dxf>
  </rfmt>
  <rfmt sheetId="11" sqref="X24:X25" start="0" length="2147483647">
    <dxf>
      <font>
        <color auto="1"/>
      </font>
    </dxf>
  </rfmt>
  <rfmt sheetId="11" sqref="Z24:Z25" start="0" length="2147483647">
    <dxf>
      <font>
        <color auto="1"/>
      </font>
    </dxf>
  </rfmt>
  <rfmt sheetId="11" sqref="AB24:AB25" start="0" length="2147483647">
    <dxf>
      <font>
        <color auto="1"/>
      </font>
    </dxf>
  </rfmt>
  <rfmt sheetId="11" sqref="AD24:AD25" start="0" length="2147483647">
    <dxf>
      <font>
        <color auto="1"/>
      </font>
    </dxf>
  </rfmt>
  <rfmt sheetId="11" sqref="AF24:AF25" start="0" length="2147483647">
    <dxf>
      <font>
        <color auto="1"/>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24:B25" start="0" length="2147483647">
    <dxf>
      <font>
        <color auto="1"/>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7:J18" start="0" length="2147483647">
    <dxf>
      <font>
        <color auto="1"/>
      </font>
    </dxf>
  </rfmt>
  <rfmt sheetId="11" sqref="B17:B18" start="0" length="2147483647">
    <dxf>
      <font>
        <color auto="1"/>
      </font>
    </dxf>
  </rfmt>
  <rfmt sheetId="11" sqref="L17: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1719" sId="11" numFmtId="4">
    <oc r="AF18">
      <v>2615.5830000000001</v>
    </oc>
    <nc r="AF18">
      <v>2615.58349</v>
    </nc>
  </rcc>
  <rfmt sheetId="11" sqref="AF17:AF18" start="0" length="2147483647">
    <dxf>
      <font>
        <color auto="1"/>
      </font>
    </dxf>
  </rfmt>
  <rfmt sheetId="11" sqref="B26:B27" start="0" length="2147483647">
    <dxf>
      <font>
        <color auto="1"/>
      </font>
    </dxf>
  </rfmt>
  <rcc rId="1720" sId="11" numFmtId="4">
    <oc r="J27">
      <v>3107.2289999999998</v>
    </oc>
    <nc r="J27">
      <v>3107.2285999999999</v>
    </nc>
  </rcc>
  <rfmt sheetId="11" sqref="J26:J27" start="0" length="2147483647">
    <dxf>
      <font>
        <color auto="1"/>
      </font>
    </dxf>
  </rfmt>
  <rcc rId="1721" sId="11" numFmtId="4">
    <oc r="K27">
      <v>1158.204</v>
    </oc>
    <nc r="K27">
      <v>1158.2048600000001</v>
    </nc>
  </rcc>
  <rfmt sheetId="11" sqref="K26:K27" start="0" length="2147483647">
    <dxf>
      <font>
        <color auto="1"/>
      </font>
    </dxf>
  </rfmt>
  <rcc rId="1722" sId="11" numFmtId="4">
    <oc r="L27">
      <v>3185.777</v>
    </oc>
    <nc r="L27">
      <v>3185.7772799999998</v>
    </nc>
  </rcc>
  <rfmt sheetId="11" sqref="L26:L27" start="0" length="2147483647">
    <dxf>
      <font>
        <color auto="1"/>
      </font>
    </dxf>
  </rfmt>
  <rcc rId="1723" sId="11" numFmtId="4">
    <oc r="M27">
      <v>3406.5630000000001</v>
    </oc>
    <nc r="M27">
      <v>3406.5631400000002</v>
    </nc>
  </rcc>
  <rfmt sheetId="11" sqref="M26:M27" start="0" length="2147483647">
    <dxf>
      <font>
        <color auto="1"/>
      </font>
    </dxf>
  </rfmt>
  <rcc rId="1724" sId="11" numFmtId="4">
    <oc r="N27">
      <v>3311.9769999999999</v>
    </oc>
    <nc r="N27">
      <v>3311.9772800000001</v>
    </nc>
  </rcc>
  <rfmt sheetId="11" sqref="N26:N27" start="0" length="2147483647">
    <dxf>
      <font>
        <color auto="1"/>
      </font>
    </dxf>
  </rfmt>
  <rcc rId="1725" sId="11" numFmtId="4">
    <oc r="O27">
      <v>2765.6439999999998</v>
    </oc>
    <nc r="O27">
      <v>2765.64428</v>
    </nc>
  </rcc>
  <rfmt sheetId="11" sqref="O26:O27" start="0" length="2147483647">
    <dxf>
      <font>
        <color auto="1"/>
      </font>
    </dxf>
  </rfmt>
  <rcc rId="1726" sId="11" numFmtId="4">
    <oc r="P27">
      <v>3771.3470000000002</v>
    </oc>
    <nc r="P27">
      <v>3667.9470799999999</v>
    </nc>
  </rcc>
  <rfmt sheetId="11" sqref="P26:P27" start="0" length="2147483647">
    <dxf>
      <font>
        <color auto="1"/>
      </font>
    </dxf>
  </rfmt>
  <rcc rId="1727" sId="11" numFmtId="4">
    <oc r="Q27">
      <v>3205.0340000000001</v>
    </oc>
    <nc r="Q27">
      <v>3205.0344300000002</v>
    </nc>
  </rcc>
  <rfmt sheetId="11" sqref="Q26:Q27" start="0" length="2147483647">
    <dxf>
      <font>
        <color auto="1"/>
      </font>
    </dxf>
  </rfmt>
  <rcc rId="1728" sId="11" numFmtId="4">
    <oc r="R27">
      <v>3512.1559999999999</v>
    </oc>
    <nc r="R27">
      <v>3512.1560800000002</v>
    </nc>
  </rcc>
  <rfmt sheetId="11" sqref="R26:R27" start="0" length="2147483647">
    <dxf>
      <font>
        <color auto="1"/>
      </font>
    </dxf>
  </rfmt>
  <rcc rId="1729" sId="11" numFmtId="4">
    <oc r="S27">
      <v>3170.451</v>
    </oc>
    <nc r="S27">
      <v>3170.45127</v>
    </nc>
  </rcc>
  <rfmt sheetId="11" sqref="S26:S27" start="0" length="2147483647">
    <dxf>
      <font>
        <color auto="1"/>
      </font>
    </dxf>
  </rfmt>
  <rcc rId="1730" sId="11" numFmtId="4">
    <oc r="T27">
      <v>3528.9769999999999</v>
    </oc>
    <nc r="T27">
      <v>3528.9772800000001</v>
    </nc>
  </rcc>
  <rfmt sheetId="11" sqref="T26:T27" start="0" length="2147483647">
    <dxf>
      <font>
        <color auto="1"/>
      </font>
    </dxf>
  </rfmt>
  <rcc rId="1731" sId="11" numFmtId="4">
    <oc r="U27">
      <v>3412.5129999999999</v>
    </oc>
    <nc r="U27">
      <v>3412.5139199999999</v>
    </nc>
  </rcc>
  <rfmt sheetId="11" sqref="U26:U27" start="0" length="2147483647">
    <dxf>
      <font>
        <color auto="1"/>
      </font>
    </dxf>
  </rfmt>
  <rcc rId="1732" sId="11" numFmtId="4">
    <oc r="V27">
      <v>3393.5529999999999</v>
    </oc>
    <nc r="V27">
      <v>3393.5532800000001</v>
    </nc>
  </rcc>
  <rfmt sheetId="11" sqref="V26:V27" start="0" length="2147483647">
    <dxf>
      <font>
        <color auto="1"/>
      </font>
    </dxf>
  </rfmt>
  <rcc rId="1733" sId="11" numFmtId="4">
    <oc r="W27">
      <v>3283.4949999999999</v>
    </oc>
    <nc r="W27">
      <v>3283.4959600000002</v>
    </nc>
  </rcc>
  <rfmt sheetId="11" sqref="W26:W27" start="0" length="2147483647">
    <dxf>
      <font>
        <color auto="1"/>
      </font>
    </dxf>
  </rfmt>
  <rcc rId="1734" sId="11" numFmtId="4">
    <oc r="X27">
      <v>3328.777</v>
    </oc>
    <nc r="X27">
      <v>3328.7772799999998</v>
    </nc>
  </rcc>
  <rfmt sheetId="11" sqref="X26:X27" start="0" length="2147483647">
    <dxf>
      <font>
        <color auto="1"/>
      </font>
    </dxf>
  </rfmt>
  <rcc rId="1735" sId="11" numFmtId="4">
    <oc r="Y27">
      <v>2835.944</v>
    </oc>
    <nc r="Y27">
      <v>2835.9443999999999</v>
    </nc>
  </rcc>
  <rfmt sheetId="11" sqref="Y26:Y27" start="0" length="2147483647">
    <dxf>
      <font>
        <color auto="1"/>
      </font>
    </dxf>
  </rfmt>
  <rcc rId="1736" sId="11" numFmtId="4">
    <oc r="Z27">
      <v>2988.777</v>
    </oc>
    <nc r="Z27">
      <v>2988.7772799999998</v>
    </nc>
  </rcc>
  <rfmt sheetId="11" sqref="Z26:Z27" start="0" length="2147483647">
    <dxf>
      <font>
        <color auto="1"/>
      </font>
    </dxf>
  </rfmt>
  <rcc rId="1737" sId="11" numFmtId="4">
    <oc r="AA27">
      <v>2731.6019999999999</v>
    </oc>
    <nc r="AA27">
      <v>2731.6021300000002</v>
    </nc>
  </rcc>
  <rfmt sheetId="11" sqref="AA26:AA27" start="0" length="2147483647">
    <dxf>
      <font>
        <color auto="1"/>
      </font>
    </dxf>
  </rfmt>
  <rcc rId="1738" sId="11" numFmtId="4">
    <oc r="AB27">
      <v>3102.4340000000002</v>
    </oc>
    <nc r="AB27">
      <v>3205.83428</v>
    </nc>
  </rcc>
  <rfmt sheetId="11" sqref="AB26:AB27" start="0" length="2147483647">
    <dxf>
      <font>
        <color auto="1"/>
      </font>
    </dxf>
  </rfmt>
  <rcc rId="1739" sId="11" numFmtId="4">
    <oc r="AC27">
      <v>2707.0169999999998</v>
    </oc>
    <nc r="AC27">
      <v>2707.0172400000001</v>
    </nc>
  </rcc>
  <rfmt sheetId="11" sqref="AC26:AC27" start="0" length="2147483647">
    <dxf>
      <font>
        <color auto="1"/>
      </font>
    </dxf>
  </rfmt>
  <rcc rId="1740" sId="11" numFmtId="4">
    <oc r="AD27">
      <v>2958.377</v>
    </oc>
    <nc r="AD27">
      <v>2958.3772800000002</v>
    </nc>
  </rcc>
  <rfmt sheetId="11" sqref="AD26:AD27" start="0" length="2147483647">
    <dxf>
      <font>
        <color auto="1"/>
      </font>
    </dxf>
  </rfmt>
  <rcc rId="1741" sId="11" numFmtId="4">
    <oc r="AE27">
      <v>0</v>
    </oc>
    <nc r="AE27">
      <v>3256.9837400000001</v>
    </nc>
  </rcc>
  <rfmt sheetId="11" sqref="AE26:AE27" start="0" length="2147483647">
    <dxf>
      <font>
        <color auto="1"/>
      </font>
    </dxf>
  </rfmt>
  <rfmt sheetId="11" sqref="AF26:AG27" start="0" length="2147483647">
    <dxf>
      <font>
        <color auto="1"/>
      </font>
    </dxf>
  </rfmt>
  <rfmt sheetId="11" sqref="K17:K18" start="0" length="2147483647">
    <dxf>
      <font>
        <color auto="1"/>
      </font>
    </dxf>
  </rfmt>
  <rfmt sheetId="11" sqref="M17:M18" start="0" length="2147483647">
    <dxf>
      <font>
        <color auto="1"/>
      </font>
    </dxf>
  </rfmt>
  <rfmt sheetId="11" sqref="O17:O18" start="0" length="2147483647">
    <dxf>
      <font>
        <color auto="1"/>
      </font>
    </dxf>
  </rfmt>
  <rfmt sheetId="11" sqref="Q17:Q18" start="0" length="2147483647">
    <dxf>
      <font>
        <color auto="1"/>
      </font>
    </dxf>
  </rfmt>
  <rfmt sheetId="11" sqref="S17:S18" start="0" length="2147483647">
    <dxf>
      <font>
        <color auto="1"/>
      </font>
    </dxf>
  </rfmt>
  <rfmt sheetId="11" sqref="U17:U18" start="0" length="2147483647">
    <dxf>
      <font>
        <color auto="1"/>
      </font>
    </dxf>
  </rfmt>
  <rfmt sheetId="11" sqref="W17:W18" start="0" length="2147483647">
    <dxf>
      <font>
        <color auto="1"/>
      </font>
    </dxf>
  </rfmt>
  <rfmt sheetId="11" sqref="Y17:Y18" start="0" length="2147483647">
    <dxf>
      <font>
        <color auto="1"/>
      </font>
    </dxf>
  </rfmt>
  <rfmt sheetId="11" sqref="AA17:AA18" start="0" length="2147483647">
    <dxf>
      <font>
        <color auto="1"/>
      </font>
    </dxf>
  </rfmt>
  <rfmt sheetId="11" sqref="AC17:AC18" start="0" length="2147483647">
    <dxf>
      <font>
        <color auto="1"/>
      </font>
    </dxf>
  </rfmt>
  <rcc rId="1742" sId="11" numFmtId="4">
    <oc r="AE18">
      <v>0</v>
    </oc>
    <nc r="AE18">
      <v>225.904</v>
    </nc>
  </rcc>
  <rfmt sheetId="11" sqref="AE17:AE18" start="0" length="2147483647">
    <dxf>
      <font>
        <color auto="1"/>
      </font>
    </dxf>
  </rfmt>
  <rfmt sheetId="11" sqref="AG17:AG18"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E1:AE1048576">
    <dxf>
      <fill>
        <patternFill>
          <bgColor theme="5" tint="0.39997558519241921"/>
        </patternFill>
      </fill>
    </dxf>
  </rfmt>
  <rfmt sheetId="10" sqref="E1:AD1048576">
    <dxf>
      <fill>
        <patternFill patternType="none">
          <bgColor auto="1"/>
        </patternFill>
      </fill>
    </dxf>
  </rfmt>
  <rcc rId="1751" sId="10" numFmtId="19">
    <oc r="E6">
      <v>45962</v>
    </oc>
    <nc r="E6">
      <v>45992</v>
    </nc>
  </rcc>
  <rcc rId="1752" sId="10" numFmtId="19">
    <oc r="F6">
      <v>45962</v>
    </oc>
    <nc r="F6">
      <v>45992</v>
    </nc>
  </rcc>
  <rcc rId="1753" sId="10" numFmtId="19">
    <oc r="G6">
      <v>45931</v>
    </oc>
    <nc r="G6">
      <v>45992</v>
    </nc>
  </rcc>
  <rcc rId="1754" sId="10" numFmtId="4">
    <oc r="AE20">
      <v>0</v>
    </oc>
    <nc r="AE20">
      <v>35.700000000000003</v>
    </nc>
  </rcc>
  <rcc rId="1755" sId="10" numFmtId="4">
    <oc r="AE19">
      <v>0</v>
    </oc>
    <nc r="AE19">
      <v>209.989</v>
    </nc>
  </rcc>
  <rcc rId="1756" sId="10">
    <oc r="AE18">
      <f>AE19+AE20</f>
    </oc>
    <nc r="AE18">
      <f>AE19+AE20</f>
    </nc>
  </rcc>
  <rrc rId="1757" sId="10" ref="A36:XFD36" action="insertRow"/>
  <rcc rId="1758" sId="10" odxf="1" dxf="1">
    <nc r="C36" t="inlineStr">
      <is>
        <t>бюджет города Когалыма</t>
      </is>
    </nc>
    <odxf>
      <border outline="0">
        <left/>
        <right/>
      </border>
    </odxf>
    <ndxf>
      <border outline="0">
        <left style="thin">
          <color indexed="64"/>
        </left>
        <right style="thin">
          <color indexed="64"/>
        </right>
      </border>
    </ndxf>
  </rcc>
  <rcc rId="1759" sId="10" numFmtId="4">
    <nc r="AE36">
      <v>60</v>
    </nc>
  </rcc>
  <rcc rId="1760" sId="10" numFmtId="4">
    <oc r="AE35">
      <v>0</v>
    </oc>
    <nc r="AE35">
      <v>734.43100000000004</v>
    </nc>
  </rcc>
  <rcc rId="1761" sId="10">
    <oc r="AE34">
      <f>AE35</f>
    </oc>
    <nc r="AE34">
      <f>AE35+AE36</f>
    </nc>
  </rcc>
  <rfmt sheetId="10" sqref="A36:XFD36">
    <dxf>
      <fill>
        <patternFill>
          <bgColor rgb="FFFF0000"/>
        </patternFill>
      </fill>
    </dxf>
  </rfmt>
  <rcc rId="1762" sId="10">
    <oc r="AE11">
      <f>AE15+AE17+AE20+AE24+AE26+AE29+AE31+AE33+AE39</f>
    </oc>
    <nc r="AE11">
      <f>AE15+AE17+AE20+AE24+AE26+AE29+AE31+AE33+AE39+AE36</f>
    </nc>
  </rcc>
  <rfmt sheetId="10" sqref="A36:XFD36">
    <dxf>
      <fill>
        <patternFill patternType="none">
          <bgColor auto="1"/>
        </patternFill>
      </fill>
    </dxf>
  </rfmt>
  <rfmt sheetId="10" sqref="A36:XFD36" start="0" length="0">
    <dxf>
      <border>
        <top style="thin">
          <color indexed="64"/>
        </top>
      </border>
    </dxf>
  </rfmt>
  <rfmt sheetId="10" sqref="XFD36" start="0" length="0">
    <dxf>
      <border>
        <right style="thin">
          <color indexed="64"/>
        </right>
      </border>
    </dxf>
  </rfmt>
  <rfmt sheetId="10" sqref="A36:XFD36" start="0" length="0">
    <dxf>
      <border>
        <bottom style="thin">
          <color indexed="64"/>
        </bottom>
      </border>
    </dxf>
  </rfmt>
  <rfmt sheetId="10" sqref="A36:XFD36">
    <dxf>
      <border>
        <top style="thin">
          <color indexed="64"/>
        </top>
        <bottom style="thin">
          <color indexed="64"/>
        </bottom>
        <horizontal style="thin">
          <color indexed="64"/>
        </horizontal>
      </border>
    </dxf>
  </rfmt>
  <rcc rId="1763" sId="10" numFmtId="4">
    <oc r="AE39">
      <v>0</v>
    </oc>
    <nc r="AE39">
      <v>459.44</v>
    </nc>
  </rcc>
  <rcc rId="1764" sId="10" numFmtId="4">
    <oc r="AE24">
      <v>0</v>
    </oc>
    <nc r="AE24">
      <v>4.1760000000000002</v>
    </nc>
  </rcc>
  <rcc rId="1765" sId="10" numFmtId="4">
    <oc r="AE31">
      <v>0</v>
    </oc>
    <nc r="AE31">
      <v>11.52</v>
    </nc>
  </rcc>
  <rcc rId="1766" sId="10" numFmtId="4">
    <oc r="AE17">
      <v>0</v>
    </oc>
    <nc r="AE17">
      <v>708.43700000000001</v>
    </nc>
  </rcc>
  <rfmt sheetId="10" sqref="A1:AN194">
    <dxf>
      <fill>
        <patternFill patternType="none">
          <bgColor auto="1"/>
        </patternFill>
      </fill>
    </dxf>
  </rfmt>
  <rcc rId="1767" sId="10">
    <oc r="E11">
      <f>J11+L11+N11+P11+R11+T11+V11+X11+Z11+AB11</f>
    </oc>
    <nc r="E11">
      <f>J11+L11+N11+P11+R11+T11+V11+X11+Z11+AB11+AD11</f>
    </nc>
  </rcc>
  <rcc rId="1768" sId="10">
    <oc r="E17">
      <f>J17+L17+N17+P17+R17+T17+V17+X17+Z17+AB17</f>
    </oc>
    <nc r="E17">
      <f>J17+L17+N17+P17+R17+T17+V17+X17+Z17+AB17+AD17</f>
    </nc>
  </rcc>
  <rcc rId="1769" sId="10">
    <oc r="E19">
      <f>J19+L19+N19+P19+R19+T19+V19+X19+Z19+AB19</f>
    </oc>
    <nc r="E19">
      <f>J19+L19+N19+P19+R19+T19+V19+X19+Z19+AB19+AD19</f>
    </nc>
  </rcc>
  <rcc rId="1770" sId="10">
    <oc r="E20">
      <f>J20+L20+N20+P20+R20+T20+V20+X20+Z20+AB20</f>
    </oc>
    <nc r="E20">
      <f>J20+L20+N20+P20+R20+T20+V20+X20+Z20+AB20+AD20</f>
    </nc>
  </rcc>
  <rcc rId="1771" sId="10">
    <oc r="E22">
      <f>J22+L22+N22+P22+R22+T22+V22+X22+Z22+AB22</f>
    </oc>
    <nc r="E22">
      <f>J22+L22+N22+P22+R22+T22+V22+X22+Z22+AB22+AD22</f>
    </nc>
  </rcc>
  <rcc rId="1772" sId="10">
    <oc r="E24">
      <f>J24+L24+N24+P24+R24+T24+V24+X24+Z24+AB24</f>
    </oc>
    <nc r="E24">
      <f>J24+L24+N24+P24+R24+T24+V24+X24+Z24+AB24+AD24</f>
    </nc>
  </rcc>
  <rcc rId="1773" sId="10">
    <oc r="E26">
      <f>J26+L26+N26+P26+R26+T26+V26+X26+Z26+AB26</f>
    </oc>
    <nc r="E26">
      <f>J26+L26+N26+P26+R26+T26+V26+X26+Z26+AB26+AD26</f>
    </nc>
  </rcc>
  <rcc rId="1774" sId="10">
    <oc r="E31">
      <f>J31+L31+N31+P31+R31+T31+V31+X31+Z31+AB31</f>
    </oc>
    <nc r="E31">
      <f>J31+L31+N31+P31+R31+T31+V31+X31+Z31+AB31+AD31</f>
    </nc>
  </rcc>
  <rcc rId="1775" sId="10">
    <oc r="E35">
      <f>J35+L35+N35+P35+R35+T35+V35+X35+Z35+AB35</f>
    </oc>
    <nc r="E35">
      <f>J35+L35+N35+P35+R35+T35+V35+X35+Z35+AB35+AD35</f>
    </nc>
  </rcc>
  <rcc rId="1776" sId="10">
    <oc r="E39">
      <f>J39+L39+N39+P39+R39+T39+V39+X39+Z39+AB39</f>
    </oc>
    <nc r="E39">
      <f>J39+L39+N39+P39+R39+T39+V39+X39+Z39+AB39+AD39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0" customView="1" name="Z_EA46B61D_849C_4795_A4FF_F8F1740022EB_.wvu.Cols" hidden="1" oldHidden="1">
    <formula>'10.ПП'!$AJ:$AN</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C19:AC20" start="0" length="2147483647">
    <dxf>
      <font>
        <color auto="1"/>
      </font>
    </dxf>
  </rfmt>
  <rfmt sheetId="11" sqref="AE19:AG20" start="0" length="2147483647">
    <dxf>
      <font>
        <color auto="1"/>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3:S14" start="0" length="2147483647">
    <dxf>
      <font>
        <color auto="1"/>
      </font>
    </dxf>
  </rfmt>
  <rfmt sheetId="11" sqref="K13:Q14" start="0" length="2147483647">
    <dxf>
      <font>
        <color auto="1"/>
      </font>
    </dxf>
  </rfmt>
  <rfmt sheetId="11" sqref="U13:U14" start="0" length="2147483647">
    <dxf>
      <font>
        <color auto="1"/>
      </font>
    </dxf>
  </rfmt>
  <rcc rId="1786" sId="11" numFmtId="4">
    <oc r="W14">
      <v>219.43100000000001</v>
    </oc>
    <nc r="W14">
      <v>219.43156999999999</v>
    </nc>
  </rcc>
  <rfmt sheetId="11" sqref="W13:W14" start="0" length="2147483647">
    <dxf>
      <font>
        <color auto="1"/>
      </font>
    </dxf>
  </rfmt>
  <rcc rId="1787" sId="11" numFmtId="4">
    <oc r="Y14">
      <v>208.59800000000001</v>
    </oc>
    <nc r="Y14">
      <v>208.59898999999999</v>
    </nc>
  </rcc>
  <rfmt sheetId="11" sqref="Y13:Y14" start="0" length="2147483647">
    <dxf>
      <font>
        <color auto="1"/>
      </font>
    </dxf>
  </rfmt>
  <rcc rId="1788" sId="11" numFmtId="4">
    <oc r="AA14">
      <v>321.24700000000001</v>
    </oc>
    <nc r="AA14">
      <v>321.24772000000002</v>
    </nc>
  </rcc>
  <rfmt sheetId="11" sqref="AA13:AA14" start="0" length="2147483647">
    <dxf>
      <font>
        <color auto="1"/>
      </font>
    </dxf>
  </rfmt>
  <rfmt sheetId="11" sqref="AC13:AC14" start="0" length="2147483647">
    <dxf>
      <font>
        <color auto="1"/>
      </font>
    </dxf>
  </rfmt>
  <rcc rId="1789" sId="11" numFmtId="4">
    <oc r="AE14">
      <v>0</v>
    </oc>
    <nc r="AE14">
      <v>7.04</v>
    </nc>
  </rcc>
  <rfmt sheetId="11" sqref="AE13:AG14" start="0" length="2147483647">
    <dxf>
      <font>
        <color auto="1"/>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S16" start="0" length="2147483647">
    <dxf>
      <font>
        <color auto="1"/>
      </font>
    </dxf>
  </rfmt>
  <rcc rId="1790" sId="11" numFmtId="4">
    <oc r="U16">
      <v>96.430999999999997</v>
    </oc>
    <nc r="U16">
      <v>96.431979999999996</v>
    </nc>
  </rcc>
  <rfmt sheetId="11" sqref="U15:U16" start="0" length="2147483647">
    <dxf>
      <font>
        <color auto="1"/>
      </font>
    </dxf>
  </rfmt>
  <rcc rId="1791" sId="11" numFmtId="4">
    <oc r="W16">
      <v>51.311999999999998</v>
    </oc>
    <nc r="W16">
      <v>51.312440000000002</v>
    </nc>
  </rcc>
  <rfmt sheetId="11" sqref="W15:W16" start="0" length="2147483647">
    <dxf>
      <font>
        <color auto="1"/>
      </font>
    </dxf>
  </rfmt>
  <rcc rId="1792" sId="11" numFmtId="4">
    <oc r="Y16">
      <v>362.19400000000002</v>
    </oc>
    <nc r="Y16">
      <v>362.19447000000002</v>
    </nc>
  </rcc>
  <rfmt sheetId="11" sqref="Y15:Y16" start="0" length="2147483647">
    <dxf>
      <font>
        <color auto="1"/>
      </font>
    </dxf>
  </rfmt>
  <rcc rId="1793" sId="11" numFmtId="4">
    <oc r="AA16">
      <v>0.54400000000000004</v>
    </oc>
    <nc r="AA16">
      <v>0.54403999999999997</v>
    </nc>
  </rcc>
  <rfmt sheetId="11" sqref="AA15:AA16" start="0" length="2147483647">
    <dxf>
      <font>
        <color auto="1"/>
      </font>
    </dxf>
  </rfmt>
  <rcc rId="1794" sId="11" numFmtId="4">
    <oc r="AC16">
      <v>0.53100000000000003</v>
    </oc>
    <nc r="AC16">
      <v>0.53186</v>
    </nc>
  </rcc>
  <rfmt sheetId="11" sqref="AC15:AC16" start="0" length="2147483647">
    <dxf>
      <font>
        <color auto="1"/>
      </font>
    </dxf>
  </rfmt>
  <rcc rId="1795" sId="11" numFmtId="4">
    <oc r="AE16">
      <v>0</v>
    </oc>
    <nc r="AE16">
      <v>0.51561999999999997</v>
    </nc>
  </rcc>
  <rfmt sheetId="11" sqref="AE15:AG16" start="0" length="2147483647">
    <dxf>
      <font>
        <color auto="1"/>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U21:U22" start="0" length="2147483647">
    <dxf>
      <font>
        <color auto="1"/>
      </font>
    </dxf>
  </rfmt>
  <rcc rId="1796" sId="11" numFmtId="4">
    <oc r="W22">
      <v>41.317</v>
    </oc>
    <nc r="W22">
      <v>41.317129999999999</v>
    </nc>
  </rcc>
  <rfmt sheetId="11" sqref="W21:W22" start="0" length="2147483647">
    <dxf>
      <font>
        <color auto="1"/>
      </font>
    </dxf>
  </rfmt>
  <rfmt sheetId="11" sqref="Y21:Y22" start="0" length="2147483647">
    <dxf>
      <font>
        <color auto="1"/>
      </font>
    </dxf>
  </rfmt>
  <rfmt sheetId="11" sqref="AA21:AA22" start="0" length="2147483647">
    <dxf>
      <font>
        <color auto="1"/>
      </font>
    </dxf>
  </rfmt>
  <rfmt sheetId="11" sqref="AC21:AC22" start="0" length="2147483647">
    <dxf>
      <font>
        <color auto="1"/>
      </font>
    </dxf>
  </rfmt>
  <rcc rId="1797" sId="11" numFmtId="4">
    <oc r="AE22">
      <v>0</v>
    </oc>
    <nc r="AE22">
      <v>20.9</v>
    </nc>
  </rcc>
  <rfmt sheetId="11" sqref="AE21:AG22" start="0" length="2147483647">
    <dxf>
      <font>
        <color auto="1"/>
      </font>
    </dxf>
  </rfmt>
  <rcc rId="1798" sId="11" numFmtId="4">
    <oc r="K25">
      <v>717.13400000000001</v>
    </oc>
    <nc r="K25">
      <v>717.13481000000002</v>
    </nc>
  </rcc>
  <rfmt sheetId="11" sqref="K24:K25" start="0" length="2147483647">
    <dxf>
      <font>
        <color auto="1"/>
      </font>
    </dxf>
  </rfmt>
  <rcc rId="1799" sId="11" numFmtId="4">
    <oc r="M25">
      <v>1036.6859999999999</v>
    </oc>
    <nc r="M25">
      <v>1036.68677</v>
    </nc>
  </rcc>
  <rfmt sheetId="11" sqref="M24:M25" start="0" length="2147483647">
    <dxf>
      <font>
        <color auto="1"/>
      </font>
    </dxf>
  </rfmt>
  <rcc rId="1800" sId="11" numFmtId="4">
    <oc r="O25">
      <v>820.24300000000005</v>
    </oc>
    <nc r="O25">
      <v>820.24386000000004</v>
    </nc>
  </rcc>
  <rfmt sheetId="11" sqref="O24:O25" start="0" length="2147483647">
    <dxf>
      <font>
        <color auto="1"/>
      </font>
    </dxf>
  </rfmt>
  <rcc rId="1801" sId="11" numFmtId="4">
    <oc r="Q25">
      <v>729.72299999999996</v>
    </oc>
    <nc r="Q25">
      <v>729.72383000000002</v>
    </nc>
  </rcc>
  <rfmt sheetId="11" sqref="Q24:Q25" start="0" length="2147483647">
    <dxf>
      <font>
        <color auto="1"/>
      </font>
    </dxf>
  </rfmt>
  <rcc rId="1802" sId="11" numFmtId="4">
    <oc r="S25">
      <v>584.93399999999997</v>
    </oc>
    <nc r="S25">
      <v>584.93475000000001</v>
    </nc>
  </rcc>
  <rfmt sheetId="11" sqref="S24:S25" start="0" length="2147483647">
    <dxf>
      <font>
        <color auto="1"/>
      </font>
    </dxf>
  </rfmt>
  <rcc rId="1803" sId="11" numFmtId="4">
    <oc r="U25">
      <v>926.85900000000004</v>
    </oc>
    <nc r="U25">
      <v>926.85905000000002</v>
    </nc>
  </rcc>
  <rfmt sheetId="11" sqref="U24:U25" start="0" length="2147483647">
    <dxf>
      <font>
        <color auto="1"/>
      </font>
    </dxf>
  </rfmt>
  <rcc rId="1804" sId="11" numFmtId="4">
    <oc r="W25">
      <v>727.06</v>
    </oc>
    <nc r="W25">
      <v>727.06014000000005</v>
    </nc>
  </rcc>
  <rfmt sheetId="11" sqref="W24:W25" start="0" length="2147483647">
    <dxf>
      <font>
        <color auto="1"/>
      </font>
    </dxf>
  </rfmt>
  <rcc rId="1805" sId="11" numFmtId="4">
    <oc r="Y25">
      <v>516.38</v>
    </oc>
    <nc r="Y25">
      <v>516.38037999999995</v>
    </nc>
  </rcc>
  <rfmt sheetId="11" sqref="Y24:Y25" start="0" length="2147483647">
    <dxf>
      <font>
        <color auto="1"/>
      </font>
    </dxf>
  </rfmt>
  <rcc rId="1806" sId="11" numFmtId="4">
    <oc r="AA25">
      <v>812.64099999999996</v>
    </oc>
    <nc r="AA25">
      <v>812.64107999999999</v>
    </nc>
  </rcc>
  <rfmt sheetId="11" sqref="AA24:AA25" start="0" length="2147483647">
    <dxf>
      <font>
        <color auto="1"/>
      </font>
    </dxf>
  </rfmt>
  <rcc rId="1807" sId="11" numFmtId="4">
    <oc r="AC25">
      <v>613.47199999999998</v>
    </oc>
    <nc r="AC25">
      <v>613.47229000000004</v>
    </nc>
  </rcc>
  <rfmt sheetId="11" sqref="AC24:AC25" start="0" length="2147483647">
    <dxf>
      <font>
        <color auto="1"/>
      </font>
    </dxf>
  </rfmt>
  <rcc rId="1808" sId="11" numFmtId="4">
    <oc r="AE25">
      <v>0</v>
    </oc>
    <nc r="AE25">
      <v>486.59176000000002</v>
    </nc>
  </rcc>
  <rfmt sheetId="11" sqref="AE24:AE25" start="0" length="2147483647">
    <dxf>
      <font>
        <color auto="1"/>
      </font>
    </dxf>
  </rfmt>
  <rfmt sheetId="11" sqref="AG24:AG25"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umFmtId="19">
    <oc r="E6">
      <v>45962</v>
    </oc>
    <nc r="E6">
      <v>45992</v>
    </nc>
  </rcc>
  <rcc rId="1556" sId="3" numFmtId="19">
    <oc r="F6">
      <v>45962</v>
    </oc>
    <nc r="F6">
      <v>45992</v>
    </nc>
  </rcc>
  <rcc rId="1557" sId="3" numFmtId="19">
    <oc r="G6">
      <v>45962</v>
    </oc>
    <nc r="G6">
      <v>45992</v>
    </nc>
  </rcc>
  <rcc rId="1558" sId="3">
    <oc r="E9">
      <f>J9+L9+N9+P9+R9+T9+V9+X9+Z9</f>
    </oc>
    <nc r="E9">
      <f>J9+L9+N9+P9+R9+T9+V9+X9+Z9+AB9+AD9</f>
    </nc>
  </rcc>
  <rcc rId="1559" sId="3">
    <oc r="E11">
      <f>J11+L11+N11+P11+R11+T11+V11+X11+Z11</f>
    </oc>
    <nc r="E11">
      <f>J11+L11+N11+P11+R11+T11+V11+X11+Z11+AB11+AD11</f>
    </nc>
  </rcc>
  <rcc rId="1560" sId="3">
    <oc r="E10">
      <f>J10+L10+N10+P10+R10+T10+V10+X10+Z10</f>
    </oc>
    <nc r="E10">
      <f>J10+L10+N10+P10+R10+T10+V10+X10+Z10+AB10+AD10</f>
    </nc>
  </rcc>
  <rcc rId="1561" sId="3">
    <oc r="E14">
      <f>J14+L14+N14+P14+R14+T14+V14+X14+Z14+AB14</f>
    </oc>
    <nc r="E14">
      <f>J14+L14+N14+P14+R14+T14+V14+X14+Z14+AB14+AD14</f>
    </nc>
  </rcc>
  <rcc rId="1562" sId="3">
    <oc r="E15">
      <f>J15+L15+N15+P15+R15+T15+V15+X15+Z15+AB15</f>
    </oc>
    <nc r="E15">
      <f>J15+L15+N15+P15+R15+T15+V15+X15+Z15+AB15+AD15</f>
    </nc>
  </rcc>
  <rcc rId="1563" sId="3">
    <oc r="E16">
      <f>J16+L16+N16+P16+R16+T16+V16+X16+Z16+AB16</f>
    </oc>
    <nc r="E16">
      <f>J16+L16+N16+P16+R16+T16+V16+X16+Z16+AB16+AD16</f>
    </nc>
  </rcc>
  <rcc rId="1564" sId="3">
    <oc r="E18">
      <f>J18+L18+N18+P18+R18+T18+V18+X18+Z18+AB18</f>
    </oc>
    <nc r="E18">
      <f>J18+L18+N18+P18+R18+T18+V18+X18+Z18+AB18+AD18</f>
    </nc>
  </rcc>
  <rcc rId="1565" sId="3">
    <oc r="E19">
      <f>J19+L19+N19+P19+R19+T19+V19+X19+Z19+AB19</f>
    </oc>
    <nc r="E19">
      <f>J19+L19+N19+P19+R19+T19+V19+X19+Z19+AB19+AD19</f>
    </nc>
  </rcc>
  <rcc rId="1566" sId="3">
    <oc r="E21">
      <f>J21+L21+N21+P21+R21+T21+V21+X21+Z21+AB21</f>
    </oc>
    <nc r="E21">
      <f>J21+L21+N21+P21+R21+T21+V21+X21+Z21+AB21+AD21</f>
    </nc>
  </rcc>
  <rcc rId="1567" sId="3">
    <oc r="E23">
      <f>J23+L23+N23+P23+R23+T23+V23+X23+Z23+AB23</f>
    </oc>
    <nc r="E23">
      <f>J23+L23+N23+P23+R23+T23+V23+X23+Z23+AB23+AD23</f>
    </nc>
  </rcc>
  <rcc rId="1568" sId="3" numFmtId="4">
    <oc r="AD16">
      <v>0</v>
    </oc>
    <nc r="AD16">
      <v>16392.29</v>
    </nc>
  </rcc>
  <rcc rId="1569" sId="3" numFmtId="4">
    <oc r="AE16">
      <v>0</v>
    </oc>
    <nc r="AE16">
      <v>1263.9000000000001</v>
    </nc>
  </rcc>
  <rfmt sheetId="3" sqref="J19" start="0" length="0">
    <dxf>
      <protection locked="0"/>
    </dxf>
  </rfmt>
  <rfmt sheetId="3" sqref="K19" start="0" length="0">
    <dxf>
      <protection locked="0"/>
    </dxf>
  </rfmt>
  <rfmt sheetId="3" sqref="L19" start="0" length="0">
    <dxf>
      <protection locked="0"/>
    </dxf>
  </rfmt>
  <rfmt sheetId="3" sqref="M19" start="0" length="0">
    <dxf>
      <protection locked="0"/>
    </dxf>
  </rfmt>
  <rfmt sheetId="3" sqref="N19" start="0" length="0">
    <dxf>
      <protection locked="0"/>
    </dxf>
  </rfmt>
  <rfmt sheetId="3" sqref="O19" start="0" length="0">
    <dxf>
      <protection locked="0"/>
    </dxf>
  </rfmt>
  <rfmt sheetId="3" sqref="P19" start="0" length="0">
    <dxf>
      <protection locked="0"/>
    </dxf>
  </rfmt>
  <rfmt sheetId="3" sqref="Q19" start="0" length="0">
    <dxf>
      <protection locked="0"/>
    </dxf>
  </rfmt>
  <rfmt sheetId="3" sqref="R19" start="0" length="0">
    <dxf>
      <protection locked="0"/>
    </dxf>
  </rfmt>
  <rfmt sheetId="3" sqref="S19" start="0" length="0">
    <dxf>
      <protection locked="0"/>
    </dxf>
  </rfmt>
  <rfmt sheetId="3" sqref="T19" start="0" length="0">
    <dxf>
      <protection locked="0"/>
    </dxf>
  </rfmt>
  <rfmt sheetId="3" sqref="U19" start="0" length="0">
    <dxf>
      <protection locked="0"/>
    </dxf>
  </rfmt>
  <rfmt sheetId="3" sqref="V19" start="0" length="0">
    <dxf>
      <protection locked="0"/>
    </dxf>
  </rfmt>
  <rfmt sheetId="3" sqref="W19" start="0" length="0">
    <dxf>
      <protection locked="0"/>
    </dxf>
  </rfmt>
  <rfmt sheetId="3" sqref="X19" start="0" length="0">
    <dxf>
      <protection locked="0"/>
    </dxf>
  </rfmt>
  <rfmt sheetId="3" sqref="Y19" start="0" length="0">
    <dxf>
      <protection locked="0"/>
    </dxf>
  </rfmt>
  <rfmt sheetId="3" sqref="Z19" start="0" length="0">
    <dxf>
      <protection locked="0"/>
    </dxf>
  </rfmt>
  <rfmt sheetId="3" sqref="AA19" start="0" length="0">
    <dxf>
      <protection locked="0"/>
    </dxf>
  </rfmt>
  <rfmt sheetId="3" sqref="AB19" start="0" length="0">
    <dxf>
      <protection locked="0"/>
    </dxf>
  </rfmt>
  <rfmt sheetId="3" sqref="AC19" start="0" length="0">
    <dxf>
      <protection locked="0"/>
    </dxf>
  </rfmt>
  <rfmt sheetId="3" sqref="AD19" start="0" length="0">
    <dxf>
      <protection locked="0"/>
    </dxf>
  </rfmt>
  <rfmt sheetId="3" sqref="AE19" start="0" length="0">
    <dxf>
      <protection locked="0"/>
    </dxf>
  </rfmt>
  <rfmt sheetId="3" sqref="AF19" start="0" length="0">
    <dxf>
      <protection locked="0"/>
    </dxf>
  </rfmt>
  <rfmt sheetId="3" sqref="AG19" start="0" length="0">
    <dxf>
      <protection locked="0"/>
    </dxf>
  </rfmt>
  <rcc rId="1570" sId="3" numFmtId="4">
    <oc r="AB21">
      <v>14134.59</v>
    </oc>
    <nc r="AB21">
      <v>13864.95</v>
    </nc>
  </rcc>
  <rcc rId="1571" sId="3" numFmtId="4">
    <oc r="AC21">
      <v>10406.99</v>
    </oc>
    <nc r="AC21">
      <v>9299.99</v>
    </nc>
  </rcc>
  <rcc rId="1572" sId="3" numFmtId="4">
    <oc r="AD21">
      <v>0</v>
    </oc>
    <nc r="AD21">
      <v>509.8</v>
    </nc>
  </rcc>
  <rfmt sheetId="3" sqref="J18" start="0" length="0">
    <dxf>
      <protection locked="0"/>
    </dxf>
  </rfmt>
  <rfmt sheetId="3" sqref="K18" start="0" length="0">
    <dxf>
      <protection locked="0"/>
    </dxf>
  </rfmt>
  <rfmt sheetId="3" sqref="L18" start="0" length="0">
    <dxf>
      <protection locked="0"/>
    </dxf>
  </rfmt>
  <rfmt sheetId="3" sqref="M18" start="0" length="0">
    <dxf>
      <protection locked="0"/>
    </dxf>
  </rfmt>
  <rfmt sheetId="3" sqref="N18" start="0" length="0">
    <dxf>
      <protection locked="0"/>
    </dxf>
  </rfmt>
  <rfmt sheetId="3" sqref="O18" start="0" length="0">
    <dxf>
      <protection locked="0"/>
    </dxf>
  </rfmt>
  <rfmt sheetId="3" sqref="P18" start="0" length="0">
    <dxf>
      <protection locked="0"/>
    </dxf>
  </rfmt>
  <rfmt sheetId="3" sqref="Q18" start="0" length="0">
    <dxf>
      <protection locked="0"/>
    </dxf>
  </rfmt>
  <rfmt sheetId="3" sqref="R18" start="0" length="0">
    <dxf>
      <protection locked="0"/>
    </dxf>
  </rfmt>
  <rfmt sheetId="3" sqref="S18" start="0" length="0">
    <dxf>
      <protection locked="0"/>
    </dxf>
  </rfmt>
  <rfmt sheetId="3" sqref="T18" start="0" length="0">
    <dxf>
      <protection locked="0"/>
    </dxf>
  </rfmt>
  <rfmt sheetId="3" sqref="U18" start="0" length="0">
    <dxf>
      <protection locked="0"/>
    </dxf>
  </rfmt>
  <rfmt sheetId="3" sqref="V18" start="0" length="0">
    <dxf>
      <protection locked="0"/>
    </dxf>
  </rfmt>
  <rfmt sheetId="3" sqref="W18" start="0" length="0">
    <dxf>
      <protection locked="0"/>
    </dxf>
  </rfmt>
  <rfmt sheetId="3" sqref="X18" start="0" length="0">
    <dxf>
      <protection locked="0"/>
    </dxf>
  </rfmt>
  <rfmt sheetId="3" sqref="Y18" start="0" length="0">
    <dxf>
      <protection locked="0"/>
    </dxf>
  </rfmt>
  <rfmt sheetId="3" sqref="Z18" start="0" length="0">
    <dxf>
      <protection locked="0"/>
    </dxf>
  </rfmt>
  <rfmt sheetId="3" sqref="AA18" start="0" length="0">
    <dxf>
      <protection locked="0"/>
    </dxf>
  </rfmt>
  <rfmt sheetId="3" sqref="AB18" start="0" length="0">
    <dxf>
      <protection locked="0"/>
    </dxf>
  </rfmt>
  <rfmt sheetId="3" sqref="AC18" start="0" length="0">
    <dxf>
      <protection locked="0"/>
    </dxf>
  </rfmt>
  <rfmt sheetId="3" sqref="AD18" start="0" length="0">
    <dxf>
      <protection locked="0"/>
    </dxf>
  </rfmt>
  <rfmt sheetId="3" sqref="AE18" start="0" length="0">
    <dxf>
      <protection locked="0"/>
    </dxf>
  </rfmt>
  <rfmt sheetId="3" sqref="AF18" start="0" length="0">
    <dxf>
      <protection locked="0"/>
    </dxf>
  </rfmt>
  <rfmt sheetId="3" sqref="AG18" start="0" length="0">
    <dxf>
      <protection locked="0"/>
    </dxf>
  </rfmt>
  <rfmt sheetId="3" sqref="J18" start="0" length="0">
    <dxf>
      <protection locked="1"/>
    </dxf>
  </rfmt>
  <rfmt sheetId="3" sqref="K18" start="0" length="0">
    <dxf>
      <protection locked="1"/>
    </dxf>
  </rfmt>
  <rfmt sheetId="3" sqref="L18" start="0" length="0">
    <dxf>
      <protection locked="1"/>
    </dxf>
  </rfmt>
  <rfmt sheetId="3" sqref="M18" start="0" length="0">
    <dxf>
      <protection locked="1"/>
    </dxf>
  </rfmt>
  <rfmt sheetId="3" sqref="N18" start="0" length="0">
    <dxf>
      <protection locked="1"/>
    </dxf>
  </rfmt>
  <rfmt sheetId="3" sqref="O18" start="0" length="0">
    <dxf>
      <protection locked="1"/>
    </dxf>
  </rfmt>
  <rfmt sheetId="3" sqref="P18" start="0" length="0">
    <dxf>
      <protection locked="1"/>
    </dxf>
  </rfmt>
  <rfmt sheetId="3" sqref="Q18" start="0" length="0">
    <dxf>
      <protection locked="1"/>
    </dxf>
  </rfmt>
  <rfmt sheetId="3" sqref="R18" start="0" length="0">
    <dxf>
      <protection locked="1"/>
    </dxf>
  </rfmt>
  <rfmt sheetId="3" sqref="S18" start="0" length="0">
    <dxf>
      <protection locked="1"/>
    </dxf>
  </rfmt>
  <rfmt sheetId="3" sqref="T18" start="0" length="0">
    <dxf>
      <protection locked="1"/>
    </dxf>
  </rfmt>
  <rfmt sheetId="3" sqref="U18" start="0" length="0">
    <dxf>
      <protection locked="1"/>
    </dxf>
  </rfmt>
  <rfmt sheetId="3" sqref="V18" start="0" length="0">
    <dxf>
      <protection locked="1"/>
    </dxf>
  </rfmt>
  <rfmt sheetId="3" sqref="W18" start="0" length="0">
    <dxf>
      <protection locked="1"/>
    </dxf>
  </rfmt>
  <rfmt sheetId="3" sqref="X18" start="0" length="0">
    <dxf>
      <protection locked="1"/>
    </dxf>
  </rfmt>
  <rfmt sheetId="3" sqref="Y18" start="0" length="0">
    <dxf>
      <protection locked="1"/>
    </dxf>
  </rfmt>
  <rfmt sheetId="3" sqref="Z18" start="0" length="0">
    <dxf>
      <protection locked="1"/>
    </dxf>
  </rfmt>
  <rfmt sheetId="3" sqref="AA18" start="0" length="0">
    <dxf>
      <protection locked="1"/>
    </dxf>
  </rfmt>
  <rfmt sheetId="3" sqref="AB18" start="0" length="0">
    <dxf>
      <protection locked="1"/>
    </dxf>
  </rfmt>
  <rfmt sheetId="3" sqref="AC18" start="0" length="0">
    <dxf>
      <protection locked="1"/>
    </dxf>
  </rfmt>
  <rfmt sheetId="3" sqref="AD18" start="0" length="0">
    <dxf>
      <protection locked="1"/>
    </dxf>
  </rfmt>
  <rfmt sheetId="3" sqref="AE18" start="0" length="0">
    <dxf>
      <protection locked="1"/>
    </dxf>
  </rfmt>
  <rfmt sheetId="3" sqref="AF18" start="0" length="0">
    <dxf>
      <protection locked="1"/>
    </dxf>
  </rfmt>
  <rfmt sheetId="3" sqref="AG18" start="0" length="0">
    <dxf>
      <protection locked="1"/>
    </dxf>
  </rfmt>
  <rfmt sheetId="3" sqref="J19" start="0" length="0">
    <dxf>
      <protection locked="1"/>
    </dxf>
  </rfmt>
  <rfmt sheetId="3" sqref="K19" start="0" length="0">
    <dxf>
      <protection locked="1"/>
    </dxf>
  </rfmt>
  <rfmt sheetId="3" sqref="L19" start="0" length="0">
    <dxf>
      <protection locked="1"/>
    </dxf>
  </rfmt>
  <rfmt sheetId="3" sqref="M19" start="0" length="0">
    <dxf>
      <protection locked="1"/>
    </dxf>
  </rfmt>
  <rfmt sheetId="3" sqref="N19" start="0" length="0">
    <dxf>
      <protection locked="1"/>
    </dxf>
  </rfmt>
  <rfmt sheetId="3" sqref="O19" start="0" length="0">
    <dxf>
      <protection locked="1"/>
    </dxf>
  </rfmt>
  <rfmt sheetId="3" sqref="P19" start="0" length="0">
    <dxf>
      <protection locked="1"/>
    </dxf>
  </rfmt>
  <rfmt sheetId="3" sqref="Q19" start="0" length="0">
    <dxf>
      <protection locked="1"/>
    </dxf>
  </rfmt>
  <rfmt sheetId="3" sqref="R19" start="0" length="0">
    <dxf>
      <protection locked="1"/>
    </dxf>
  </rfmt>
  <rfmt sheetId="3" sqref="S19" start="0" length="0">
    <dxf>
      <protection locked="1"/>
    </dxf>
  </rfmt>
  <rfmt sheetId="3" sqref="T19" start="0" length="0">
    <dxf>
      <protection locked="1"/>
    </dxf>
  </rfmt>
  <rfmt sheetId="3" sqref="U19" start="0" length="0">
    <dxf>
      <protection locked="1"/>
    </dxf>
  </rfmt>
  <rfmt sheetId="3" sqref="V19" start="0" length="0">
    <dxf>
      <protection locked="1"/>
    </dxf>
  </rfmt>
  <rfmt sheetId="3" sqref="W19" start="0" length="0">
    <dxf>
      <protection locked="1"/>
    </dxf>
  </rfmt>
  <rfmt sheetId="3" sqref="X19" start="0" length="0">
    <dxf>
      <protection locked="1"/>
    </dxf>
  </rfmt>
  <rfmt sheetId="3" sqref="Y19" start="0" length="0">
    <dxf>
      <protection locked="1"/>
    </dxf>
  </rfmt>
  <rfmt sheetId="3" sqref="Z19" start="0" length="0">
    <dxf>
      <protection locked="1"/>
    </dxf>
  </rfmt>
  <rfmt sheetId="3" sqref="AA19" start="0" length="0">
    <dxf>
      <protection locked="1"/>
    </dxf>
  </rfmt>
  <rfmt sheetId="3" sqref="AB19" start="0" length="0">
    <dxf>
      <protection locked="1"/>
    </dxf>
  </rfmt>
  <rfmt sheetId="3" sqref="AC19" start="0" length="0">
    <dxf>
      <protection locked="1"/>
    </dxf>
  </rfmt>
  <rcc rId="1573" sId="3" odxf="1" dxf="1" numFmtId="4">
    <oc r="AD19">
      <v>0</v>
    </oc>
    <nc r="AD19">
      <v>269.64</v>
    </nc>
    <ndxf>
      <protection locked="1"/>
    </ndxf>
  </rcc>
  <rfmt sheetId="3" sqref="AE19" start="0" length="0">
    <dxf>
      <protection locked="1"/>
    </dxf>
  </rfmt>
  <rfmt sheetId="3" sqref="AF19" start="0" length="0">
    <dxf>
      <protection locked="1"/>
    </dxf>
  </rfmt>
  <rfmt sheetId="3" sqref="AG19" start="0" length="0">
    <dxf>
      <protection locked="1"/>
    </dxf>
  </rfmt>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13:D14" start="0" length="2147483647">
    <dxf>
      <font>
        <color auto="1"/>
      </font>
    </dxf>
  </rfmt>
  <rfmt sheetId="11" sqref="D15:D22" start="0" length="2147483647">
    <dxf>
      <font>
        <color auto="1"/>
      </font>
    </dxf>
  </rfmt>
  <rfmt sheetId="11" sqref="C24:D27" start="0" length="2147483647">
    <dxf>
      <font>
        <color auto="1"/>
      </font>
    </dxf>
  </rfmt>
  <rfmt sheetId="11" sqref="C15:C22" start="0" length="2147483647">
    <dxf>
      <font>
        <color auto="1"/>
      </font>
    </dxf>
  </rfmt>
  <rcc rId="1809" sId="11" numFmtId="19">
    <oc r="E6">
      <v>45962</v>
    </oc>
    <nc r="E6">
      <v>45992</v>
    </nc>
  </rcc>
  <rcc rId="1810" sId="11" numFmtId="19">
    <oc r="F6">
      <v>45962</v>
    </oc>
    <nc r="F6">
      <v>45992</v>
    </nc>
  </rcc>
  <rcc rId="1811" sId="11" numFmtId="19">
    <oc r="G6">
      <v>45962</v>
    </oc>
    <nc r="G6">
      <v>45992</v>
    </nc>
  </rcc>
  <rfmt sheetId="11" sqref="A23:XFD23" start="0" length="2147483647">
    <dxf>
      <font>
        <color auto="1"/>
      </font>
    </dxf>
  </rfmt>
  <rcc rId="1812" sId="11">
    <oc r="E14">
      <f>J14+L14+N14+P14+R14+T14+V14+X14+Z14+AB14</f>
    </oc>
    <nc r="E14">
      <f>J14+L14+N14+P14+R14+T14+V14+X14+Z14+AB14+AD14</f>
    </nc>
  </rcc>
  <rfmt sheetId="11" sqref="E13:E14" start="0" length="2147483647">
    <dxf>
      <font>
        <color auto="1"/>
      </font>
    </dxf>
  </rfmt>
  <rcc rId="1813" sId="11">
    <oc r="E16">
      <f>J16+L16+N16+P16+R16+T16+V16+X16+Z16+AB16</f>
    </oc>
    <nc r="E16">
      <f>J16+L16+N16+P16+R16+T16+V16+X16+Z16+AB16+AD16</f>
    </nc>
  </rcc>
  <rfmt sheetId="11" sqref="E15:E16" start="0" length="2147483647">
    <dxf>
      <font>
        <color auto="1"/>
      </font>
    </dxf>
  </rfmt>
  <rcc rId="1814" sId="11">
    <oc r="E18">
      <f>J18+L18+N18+P18+R18+T18+V18+X18+Z18+AB18</f>
    </oc>
    <nc r="E18">
      <f>J18+L18+N18+P18+R18+T18+V18+X18+Z18+AB18+AD18</f>
    </nc>
  </rcc>
  <rfmt sheetId="11" sqref="E17:E18" start="0" length="2147483647">
    <dxf>
      <font>
        <color auto="1"/>
      </font>
    </dxf>
  </rfmt>
  <rcc rId="1815" sId="11">
    <oc r="E20">
      <f>J20+L20+N20+P20+R20+T20+V20+X20+Z20+AB20</f>
    </oc>
    <nc r="E20">
      <f>J20+L20+N20+P20+R20+T20+V20+X20+Z20+AB20+AD20</f>
    </nc>
  </rcc>
  <rfmt sheetId="11" sqref="E19:E20" start="0" length="2147483647">
    <dxf>
      <font>
        <color auto="1"/>
      </font>
    </dxf>
  </rfmt>
  <rcc rId="1816" sId="11">
    <oc r="E22">
      <f>J22+L22+N22+P22+R22+T22+V22+X22+Z22+AB22</f>
    </oc>
    <nc r="E22">
      <f>J22+L22+N22+P22+R22+T22+V22+X22+Z22+AB22+AD22</f>
    </nc>
  </rcc>
  <rfmt sheetId="11" sqref="E21:E22" start="0" length="2147483647">
    <dxf>
      <font>
        <color auto="1"/>
      </font>
    </dxf>
  </rfmt>
  <rcc rId="1817" sId="11">
    <oc r="E25">
      <f>J25+L25+N25+P25+R25+T25+V25+X25+Z25+AB25</f>
    </oc>
    <nc r="E25">
      <f>J25+L25+N25+P25+R25+T25+V25+X25+Z25+AB25+AD25</f>
    </nc>
  </rcc>
  <rfmt sheetId="11" sqref="E24:E25" start="0" length="2147483647">
    <dxf>
      <font>
        <color auto="1"/>
      </font>
    </dxf>
  </rfmt>
  <rcc rId="1818" sId="11">
    <oc r="E27">
      <f>J27+L27+N27+P27+R27+T27+V27+X27+Z27+AB27</f>
    </oc>
    <nc r="E27">
      <f>J27+L27+N27+P27+R27+T27+V27+X27+Z27+AB27+AD27</f>
    </nc>
  </rcc>
  <rfmt sheetId="11" sqref="E26:E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13:G22" start="0" length="2147483647">
    <dxf>
      <font>
        <color auto="1"/>
      </font>
    </dxf>
  </rfmt>
  <rfmt sheetId="11" sqref="F24:G26" start="0" length="2147483647">
    <dxf>
      <font>
        <color auto="1"/>
      </font>
    </dxf>
  </rfmt>
  <rfmt sheetId="11" sqref="F27:G27"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H13:I22" start="0" length="2147483647">
    <dxf>
      <font>
        <color auto="1"/>
      </font>
    </dxf>
  </rfmt>
  <rfmt sheetId="11" sqref="H24:I27" start="0" length="2147483647">
    <dxf>
      <font>
        <color auto="1"/>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11">
    <oc r="E12">
      <f>J12+L12+N12+P12+R12+T12+V12+X12+Z12+AB12</f>
    </oc>
    <nc r="E12">
      <f>J12+L12+N12+P12+R12+T12+V12+X12+Z12+AB12+AD12</f>
    </nc>
  </rcc>
  <rcc rId="1828" sId="11">
    <oc r="E9">
      <f>J9+L9+N9+P9+R9+T9+V9+X9+Z9+AB9</f>
    </oc>
    <nc r="E9">
      <f>J9+L9+N9+P9+R9+T9+V9+X9+Z9+AB9+AD9</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F22" start="0" length="2147483647">
    <dxf>
      <font>
        <color rgb="FFFF0000"/>
      </font>
    </dxf>
  </rfmt>
  <rfmt sheetId="11" sqref="D24:F27" start="0" length="2147483647">
    <dxf>
      <font>
        <color rgb="FFFF0000"/>
      </font>
    </dxf>
  </rfmt>
  <rcc rId="1829" sId="11" numFmtId="19">
    <oc r="E6">
      <v>45992</v>
    </oc>
    <nc r="E6">
      <v>45931</v>
    </nc>
  </rcc>
  <rcc rId="1830" sId="11" numFmtId="19">
    <oc r="F6">
      <v>45992</v>
    </oc>
    <nc r="F6">
      <v>45931</v>
    </nc>
  </rcc>
  <rcc rId="1831" sId="11" numFmtId="19">
    <oc r="G6">
      <v>45992</v>
    </oc>
    <nc r="G6">
      <v>45931</v>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11" numFmtId="4">
    <oc r="AE14">
      <v>7.04</v>
    </oc>
    <nc r="AE14">
      <v>0</v>
    </nc>
  </rcc>
  <rcc rId="1841" sId="11" numFmtId="4">
    <oc r="AE16">
      <v>0.51561999999999997</v>
    </oc>
    <nc r="AE16">
      <v>0</v>
    </nc>
  </rcc>
  <rcc rId="1842" sId="11" numFmtId="4">
    <oc r="AE18">
      <v>225.904</v>
    </oc>
    <nc r="AE18">
      <v>0</v>
    </nc>
  </rcc>
  <rcc rId="1843" sId="11" numFmtId="4">
    <oc r="AE22">
      <v>20.9</v>
    </oc>
    <nc r="AE22">
      <v>0</v>
    </nc>
  </rcc>
  <rcc rId="1844" sId="11" numFmtId="4">
    <oc r="AE25">
      <v>486.59176000000002</v>
    </oc>
    <nc r="AE25">
      <v>0</v>
    </nc>
  </rcc>
  <rcc rId="1845" sId="11" numFmtId="4">
    <oc r="AE27">
      <v>3256.9837400000001</v>
    </oc>
    <nc r="AE27">
      <v>0</v>
    </nc>
  </rcc>
  <rcc rId="1846" sId="11" numFmtId="4">
    <oc r="AC27">
      <v>2707.0172400000001</v>
    </oc>
    <nc r="AC27">
      <v>0</v>
    </nc>
  </rcc>
  <rcc rId="1847" sId="11" numFmtId="4">
    <oc r="AC25">
      <v>613.47229000000004</v>
    </oc>
    <nc r="AC25">
      <v>0</v>
    </nc>
  </rcc>
  <rcc rId="1848" sId="11" numFmtId="4">
    <oc r="AC22">
      <v>31.46</v>
    </oc>
    <nc r="AC22">
      <v>0</v>
    </nc>
  </rcc>
  <rcc rId="1849" sId="11" numFmtId="4">
    <oc r="AC20">
      <v>75.180000000000007</v>
    </oc>
    <nc r="AC20">
      <v>0</v>
    </nc>
  </rcc>
  <rcc rId="1850" sId="11" numFmtId="4">
    <oc r="AC18">
      <v>225.904</v>
    </oc>
    <nc r="AC18">
      <v>0</v>
    </nc>
  </rcc>
  <rcc rId="1851" sId="11" numFmtId="4">
    <oc r="AC16">
      <v>0.53186</v>
    </oc>
    <nc r="AC16">
      <v>0</v>
    </nc>
  </rcc>
  <rcc rId="1852" sId="11" numFmtId="4">
    <oc r="AC14">
      <v>1.76</v>
    </oc>
    <nc r="AC14">
      <v>0</v>
    </nc>
  </rcc>
  <rcc rId="1853" sId="11" numFmtId="4">
    <oc r="AC12">
      <f>AC14+AC16+AC18+AC20+AC22</f>
    </oc>
    <nc r="AC12">
      <v>0</v>
    </nc>
  </rcc>
  <rcc rId="1854" sId="11">
    <oc r="E9">
      <f>J9+L9+N9+P9+R9+T9+V9+X9+Z9+AB9+AD9</f>
    </oc>
    <nc r="E9">
      <f>J9+L9+N9+P9+R9+T9+V9+X9+Z9</f>
    </nc>
  </rcc>
  <rcc rId="1855" sId="11">
    <oc r="E12">
      <f>J12+L12+N12+P12+R12+T12+V12+X12+Z12+AB12+AD12</f>
    </oc>
    <nc r="E12">
      <f>J12+L12+N12+P12+R12+T12+V12+X12</f>
    </nc>
  </rcc>
  <rfmt sheetId="11" sqref="D8:G9" start="0" length="2147483647">
    <dxf>
      <font>
        <color auto="1"/>
      </font>
    </dxf>
  </rfmt>
  <rfmt sheetId="11" sqref="D11:F12" start="0" length="2147483647">
    <dxf>
      <font>
        <color auto="1"/>
      </font>
    </dxf>
  </rfmt>
  <rcc rId="1856" sId="11">
    <oc r="E14">
      <f>J14+L14+N14+P14+R14+T14+V14+X14+Z14+AB14+AD14</f>
    </oc>
    <nc r="E14">
      <f>J14+L14+N14+P14+R14+T14+V14+X14+Z14</f>
    </nc>
  </rcc>
  <rfmt sheetId="11" sqref="D13:G14" start="0" length="2147483647">
    <dxf>
      <font>
        <color auto="1"/>
      </font>
    </dxf>
  </rfmt>
  <rcc rId="1857" sId="11">
    <oc r="E16">
      <f>J16+L16+N16+P16+R16+T16+V16+X16+Z16+AB16+AD16</f>
    </oc>
    <nc r="E16">
      <f>J16+L16+N16+P16+R16+T16+V16+X16+Z16</f>
    </nc>
  </rcc>
  <rfmt sheetId="11" sqref="D15:F16" start="0" length="2147483647">
    <dxf>
      <font>
        <color auto="1"/>
      </font>
    </dxf>
  </rfmt>
  <rcc rId="1858" sId="11">
    <oc r="E18">
      <f>J18+L18+N18+P18+R18+T18+V18+X18+Z18+AB18+AD18</f>
    </oc>
    <nc r="E18">
      <f>J18+L18+N18+P18+R18+T18+V18+X18+Z18</f>
    </nc>
  </rcc>
  <rfmt sheetId="11" sqref="D17:F18" start="0" length="2147483647">
    <dxf>
      <font>
        <color auto="1"/>
      </font>
    </dxf>
  </rfmt>
  <rcc rId="1859" sId="11">
    <oc r="E20">
      <f>J20+L20+N20+P20+R20+T20+V20+X20+Z20+AB20+AD20</f>
    </oc>
    <nc r="E20">
      <f>J20+L20+N20+P20+R20+T20+V20+X20+Z20</f>
    </nc>
  </rcc>
  <rfmt sheetId="11" sqref="D19:F20" start="0" length="2147483647">
    <dxf>
      <font>
        <color auto="1"/>
      </font>
    </dxf>
  </rfmt>
  <rcc rId="1860" sId="11">
    <oc r="E22">
      <f>J22+L22+N22+P22+R22+T22+V22+X22+Z22+AB22+AD22</f>
    </oc>
    <nc r="E22">
      <f>J22+L22+N22+P22+R22+T22+V22+X22+Z22</f>
    </nc>
  </rcc>
  <rfmt sheetId="11" sqref="D21:F22" start="0" length="2147483647">
    <dxf>
      <font>
        <color auto="1"/>
      </font>
    </dxf>
  </rfmt>
  <rcc rId="1861" sId="11">
    <oc r="E25">
      <f>J25+L25+N25+P25+R25+T25+V25+X25+Z25+AB25+AD25</f>
    </oc>
    <nc r="E25">
      <f>J25+L25+N25+P25+R25+T25+V25+X25+Z25</f>
    </nc>
  </rcc>
  <rfmt sheetId="11" sqref="D24:F25" start="0" length="2147483647">
    <dxf>
      <font>
        <color auto="1"/>
      </font>
    </dxf>
  </rfmt>
  <rcc rId="1862" sId="11">
    <oc r="E27">
      <f>J27+L27+N27+P27+R27+T27+V27+X27+Z27+AB27+AD27</f>
    </oc>
    <nc r="E27">
      <f>J27+L27+N27+P27+R27+T27+V27+X27+Z27</f>
    </nc>
  </rcc>
  <rfmt sheetId="11" sqref="D26:F27" start="0" length="2147483647">
    <dxf>
      <font>
        <color auto="1"/>
      </font>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G22" start="0" length="2147483647">
    <dxf>
      <font>
        <color rgb="FFFF0000"/>
      </font>
    </dxf>
  </rfmt>
  <rfmt sheetId="11" sqref="D24:G27" start="0" length="2147483647">
    <dxf>
      <font>
        <color rgb="FFFF0000"/>
      </font>
    </dxf>
  </rfmt>
  <rcc rId="1863" sId="11" numFmtId="19">
    <oc r="E6">
      <v>45931</v>
    </oc>
    <nc r="E6">
      <v>45901</v>
    </nc>
  </rcc>
  <rcc rId="1864" sId="11" numFmtId="19">
    <oc r="F6">
      <v>45931</v>
    </oc>
    <nc r="F6">
      <v>45901</v>
    </nc>
  </rcc>
  <rcc rId="1865" sId="11" numFmtId="19">
    <oc r="G6">
      <v>45931</v>
    </oc>
    <nc r="G6">
      <v>45901</v>
    </nc>
  </rcc>
  <rcc rId="1866" sId="11">
    <oc r="E9">
      <f>J9+L9+N9+P9+R9+T9+V9+X9+Z9</f>
    </oc>
    <nc r="E9">
      <f>J9+L9+N9+P9+R9+T9+V9+X9</f>
    </nc>
  </rcc>
  <rfmt sheetId="11" sqref="D8:G9" start="0" length="2147483647">
    <dxf>
      <font>
        <color auto="1"/>
      </font>
    </dxf>
  </rfmt>
  <rfmt sheetId="11" sqref="D11:G12" start="0" length="2147483647">
    <dxf>
      <font>
        <color auto="1"/>
      </font>
    </dxf>
  </rfmt>
  <rcc rId="1867" sId="11">
    <oc r="E14">
      <f>J14+L14+N14+P14+R14+T14+V14+X14+Z14</f>
    </oc>
    <nc r="E14">
      <f>J14+L14+N14+P14+R14+T14+V14+X14</f>
    </nc>
  </rcc>
  <rfmt sheetId="11" sqref="D13:G14" start="0" length="2147483647">
    <dxf>
      <font>
        <color auto="1"/>
      </font>
    </dxf>
  </rfmt>
  <rcc rId="1868" sId="11">
    <oc r="E16">
      <f>J16+L16+N16+P16+R16+T16+V16+X16+Z16</f>
    </oc>
    <nc r="E16">
      <f>J16+L16+N16+P16+R16+T16+V16+X16</f>
    </nc>
  </rcc>
  <rfmt sheetId="11" sqref="D15:G16" start="0" length="2147483647">
    <dxf>
      <font>
        <color auto="1"/>
      </font>
    </dxf>
  </rfmt>
  <rcc rId="1869" sId="11">
    <oc r="E18">
      <f>J18+L18+N18+P18+R18+T18+V18+X18+Z18</f>
    </oc>
    <nc r="E18">
      <f>J18+L18+N18+P18+R18+T18+V18+X18</f>
    </nc>
  </rcc>
  <rfmt sheetId="11" sqref="D17:G18" start="0" length="2147483647">
    <dxf>
      <font>
        <color auto="1"/>
      </font>
    </dxf>
  </rfmt>
  <rfmt sheetId="11" sqref="D19:G20" start="0" length="2147483647">
    <dxf>
      <font>
        <color auto="1"/>
      </font>
    </dxf>
  </rfmt>
  <rcc rId="1870" sId="11">
    <oc r="E22">
      <f>J22+L22+N22+P22+R22+T22+V22+X22+Z22</f>
    </oc>
    <nc r="E22">
      <f>J22+L22+N22+P22+R22+T22+V22+X22</f>
    </nc>
  </rcc>
  <rfmt sheetId="11" sqref="D21:G22" start="0" length="2147483647">
    <dxf>
      <font>
        <color auto="1"/>
      </font>
    </dxf>
  </rfmt>
  <rcc rId="1871" sId="11">
    <oc r="E25">
      <f>J25+L25+N25+P25+R25+T25+V25+X25+Z25</f>
    </oc>
    <nc r="E25">
      <f>J25+L25+N25+P25+R25+T25+V25+X25</f>
    </nc>
  </rcc>
  <rfmt sheetId="11" sqref="D24:G25" start="0" length="2147483647">
    <dxf>
      <font>
        <color auto="1"/>
      </font>
    </dxf>
  </rfmt>
  <rcc rId="1872" sId="11">
    <oc r="E27">
      <f>J27+L27+N27+P27+R27+T27+V27+X27+Z27</f>
    </oc>
    <nc r="E27">
      <f>J27+L27+N27+P27+R27+T27+V27+X27</f>
    </nc>
  </rcc>
  <rfmt sheetId="11" sqref="D26:G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1" sId="11" numFmtId="4">
    <oc r="AA12">
      <f>AA14+AA16+AA18+AA20+AA22</f>
    </oc>
    <nc r="AA12">
      <v>0</v>
    </nc>
  </rcc>
  <rcc rId="1882" sId="11" numFmtId="4">
    <oc r="AA14">
      <v>321.24772000000002</v>
    </oc>
    <nc r="AA14">
      <v>0</v>
    </nc>
  </rcc>
  <rcc rId="1883" sId="11" numFmtId="4">
    <oc r="AA16">
      <v>0.54403999999999997</v>
    </oc>
    <nc r="AA16">
      <v>0</v>
    </nc>
  </rcc>
  <rcc rId="1884" sId="11" numFmtId="4">
    <oc r="AA18">
      <v>225.904</v>
    </oc>
    <nc r="AA18">
      <v>0</v>
    </nc>
  </rcc>
  <rcc rId="1885" sId="11" numFmtId="4">
    <oc r="AA22">
      <v>31.46</v>
    </oc>
    <nc r="AA22">
      <v>0</v>
    </nc>
  </rcc>
  <rcc rId="1886" sId="11" numFmtId="4">
    <oc r="AA25">
      <v>812.64107999999999</v>
    </oc>
    <nc r="AA25">
      <v>0</v>
    </nc>
  </rcc>
  <rcc rId="1887" sId="11" numFmtId="4">
    <oc r="AA27">
      <v>2731.6021300000002</v>
    </oc>
    <nc r="AA27">
      <v>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G9" start="0" length="2147483647">
    <dxf>
      <font>
        <color rgb="FFFF0000"/>
      </font>
    </dxf>
  </rfmt>
  <rfmt sheetId="11" sqref="D11:G22" start="0" length="2147483647">
    <dxf>
      <font>
        <color rgb="FFFF0000"/>
      </font>
    </dxf>
  </rfmt>
  <rfmt sheetId="11" sqref="D24:G27" start="0" length="2147483647">
    <dxf>
      <font>
        <color rgb="FFFF0000"/>
      </font>
    </dxf>
  </rfmt>
  <rcc rId="1888" sId="11" numFmtId="4">
    <oc r="Y12">
      <f>Y14+Y16+Y18+Y20+Y22</f>
    </oc>
    <nc r="Y12">
      <v>0</v>
    </nc>
  </rcc>
  <rcc rId="1889" sId="11" numFmtId="4">
    <oc r="Y14">
      <v>208.59898999999999</v>
    </oc>
    <nc r="Y14">
      <v>0</v>
    </nc>
  </rcc>
  <rcc rId="1890" sId="11" numFmtId="4">
    <oc r="Y16">
      <v>362.19447000000002</v>
    </oc>
    <nc r="Y16">
      <v>0</v>
    </nc>
  </rcc>
  <rcc rId="1891" sId="11" numFmtId="4">
    <oc r="Y18">
      <v>225.904</v>
    </oc>
    <nc r="Y18">
      <v>0</v>
    </nc>
  </rcc>
  <rcc rId="1892" sId="11" numFmtId="4">
    <oc r="Y22">
      <v>31.46</v>
    </oc>
    <nc r="Y22">
      <v>0</v>
    </nc>
  </rcc>
  <rcc rId="1893" sId="11" numFmtId="4">
    <oc r="Y25">
      <v>516.38037999999995</v>
    </oc>
    <nc r="Y25">
      <v>0</v>
    </nc>
  </rcc>
  <rcc rId="1894" sId="11" numFmtId="4">
    <oc r="Y27">
      <v>2835.9443999999999</v>
    </oc>
    <nc r="Y27">
      <v>0</v>
    </nc>
  </rcc>
  <rcc rId="1895" sId="11" numFmtId="19">
    <oc r="E6">
      <v>45901</v>
    </oc>
    <nc r="E6">
      <v>45870</v>
    </nc>
  </rcc>
  <rcc rId="1896" sId="11" numFmtId="19">
    <oc r="F6">
      <v>45901</v>
    </oc>
    <nc r="F6">
      <v>45870</v>
    </nc>
  </rcc>
  <rcc rId="1897" sId="11" numFmtId="19">
    <oc r="G6">
      <v>45901</v>
    </oc>
    <nc r="G6">
      <v>45870</v>
    </nc>
  </rcc>
  <rcc rId="1898" sId="11">
    <oc r="E9">
      <f>J9+L9+N9+P9+R9+T9+V9+X9</f>
    </oc>
    <nc r="E9">
      <f>J9+L9+N9+P9+R9+T9+V9</f>
    </nc>
  </rcc>
  <rfmt sheetId="11" sqref="D8:G9" start="0" length="2147483647">
    <dxf>
      <font>
        <color auto="1"/>
      </font>
    </dxf>
  </rfmt>
  <rcc rId="1899" sId="11">
    <oc r="E12">
      <f>J12+L12+N12+P12+R12+T12+V12+X12</f>
    </oc>
    <nc r="E12">
      <f>J12+L12+N12+P12+R12+T12+V12</f>
    </nc>
  </rcc>
  <rfmt sheetId="11" sqref="D11:G12" start="0" length="2147483647">
    <dxf>
      <font>
        <color auto="1"/>
      </font>
    </dxf>
  </rfmt>
  <rcc rId="1900" sId="11">
    <oc r="E14">
      <f>J14+L14+N14+P14+R14+T14+V14+X14</f>
    </oc>
    <nc r="E14">
      <f>J14+L14+N14+P14+R14+T14+V14</f>
    </nc>
  </rcc>
  <rfmt sheetId="11" sqref="D13:G14" start="0" length="2147483647">
    <dxf>
      <font>
        <color auto="1"/>
      </font>
    </dxf>
  </rfmt>
  <rcc rId="1901" sId="11">
    <oc r="E16">
      <f>J16+L16+N16+P16+R16+T16+V16+X16</f>
    </oc>
    <nc r="E16">
      <f>J16+L16+N16+P16+R16+T16+V16</f>
    </nc>
  </rcc>
  <rfmt sheetId="11" sqref="D15:G16" start="0" length="2147483647">
    <dxf>
      <font>
        <color auto="1"/>
      </font>
    </dxf>
  </rfmt>
  <rcc rId="1902" sId="11">
    <oc r="E18">
      <f>J18+L18+N18+P18+R18+T18+V18+X18</f>
    </oc>
    <nc r="E18">
      <f>J18+L18+N18+P18+R18+T18+V18</f>
    </nc>
  </rcc>
  <rfmt sheetId="11" sqref="D17:G18" start="0" length="2147483647">
    <dxf>
      <font>
        <color auto="1"/>
      </font>
    </dxf>
  </rfmt>
  <rfmt sheetId="11" sqref="D19:G20" start="0" length="2147483647">
    <dxf>
      <font>
        <color auto="1"/>
      </font>
    </dxf>
  </rfmt>
  <rcc rId="1903" sId="11">
    <oc r="E22">
      <f>J22+L22+N22+P22+R22+T22+V22+X22</f>
    </oc>
    <nc r="E22">
      <f>J22+L22+N22+P22+R22+T22+V22</f>
    </nc>
  </rcc>
  <rfmt sheetId="11" sqref="D21:G22" start="0" length="2147483647">
    <dxf>
      <font>
        <color auto="1"/>
      </font>
    </dxf>
  </rfmt>
  <rcc rId="1904" sId="11">
    <oc r="E25">
      <f>J25+L25+N25+P25+R25+T25+V25+X25</f>
    </oc>
    <nc r="E25">
      <f>J25+L25+N25+P25+R25+T25+V25</f>
    </nc>
  </rcc>
  <rfmt sheetId="11" sqref="D24:G25" start="0" length="2147483647">
    <dxf>
      <font>
        <color auto="1"/>
      </font>
    </dxf>
  </rfmt>
  <rcc rId="1905" sId="11">
    <oc r="E27">
      <f>J27+L27+N27+P27+R27+T27+V27+X27</f>
    </oc>
    <nc r="E27">
      <f>J27+L27+N27+P27+R27+T27+V27</f>
    </nc>
  </rcc>
  <rfmt sheetId="11" sqref="D26:G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13" numFmtId="19">
    <oc r="E6">
      <v>45962</v>
    </oc>
    <nc r="E6">
      <v>45992</v>
    </nc>
  </rcc>
  <rcc rId="1583" sId="13" numFmtId="19">
    <oc r="F6">
      <v>45962</v>
    </oc>
    <nc r="F6">
      <v>45992</v>
    </nc>
  </rcc>
  <rcc rId="1584" sId="13" numFmtId="19">
    <oc r="G6">
      <v>45962</v>
    </oc>
    <nc r="G6">
      <v>45992</v>
    </nc>
  </rcc>
  <rcc rId="1585" sId="13">
    <oc r="E12">
      <f>J12+L12+N12+P12+R12+T12+V12+X12+Z12+AB12</f>
    </oc>
    <nc r="E12">
      <f>J12+L12+N12+P12+R12+T12+V12+X12+Z12+AB12+AD12</f>
    </nc>
  </rcc>
  <rcc rId="1586" sId="13">
    <oc r="E15">
      <f>J15+L15+N15+P15+R15+T15+V15+X15+Z15+AB15</f>
    </oc>
    <nc r="E15">
      <f>J15+L15+N15+P15+R15+T15+V15+X15+Z15+AB15+AD15</f>
    </nc>
  </rcc>
  <rcc rId="1587" sId="13">
    <oc r="E17">
      <f>J17+L17+N17+P17+R17+T17+V17+X17+Z17+AB17</f>
    </oc>
    <nc r="E17">
      <f>J17+L17+N17+P17+R17+T17+V17+X17+Z17+AB17+AD17</f>
    </nc>
  </rcc>
  <rcc rId="1588" sId="13">
    <oc r="E19">
      <f>J19+L19+N19+P19+R19+T19+V19+X19+Z19+AB19</f>
    </oc>
    <nc r="E19">
      <f>J19+L19+N19+P19+R19+T19+V19+X19+Z19+AB19+AD19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oldFormula>'17. УМИ'!$4:$7</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7" sId="13" numFmtId="4">
    <oc r="AE12">
      <v>0</v>
    </oc>
    <nc r="AE12">
      <v>14.428000000000001</v>
    </nc>
  </rcc>
  <rcc rId="1598" sId="13" numFmtId="4">
    <oc r="AE17">
      <v>0</v>
    </oc>
    <nc r="AE17">
      <v>2397.6509999999998</v>
    </nc>
  </rcc>
  <rcc rId="1599" sId="13" numFmtId="4">
    <oc r="AE19">
      <v>0</v>
    </oc>
    <nc r="AE19">
      <v>497.75599999999997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F25" start="0" length="0">
    <dxf>
      <numFmt numFmtId="166" formatCode="#,##0.00_ ;[Red]\-#,##0.00\ "/>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0" sId="9" numFmtId="19">
    <oc r="E6">
      <v>45962</v>
    </oc>
    <nc r="E6">
      <v>45992</v>
    </nc>
  </rcc>
  <rcc rId="1601" sId="9" numFmtId="19">
    <oc r="F6">
      <v>45962</v>
    </oc>
    <nc r="F6">
      <v>45992</v>
    </nc>
  </rcc>
  <rcc rId="1602" sId="9" numFmtId="19">
    <oc r="G6">
      <v>45962</v>
    </oc>
    <nc r="G6">
      <v>45992</v>
    </nc>
  </rcc>
  <rcc rId="1603" sId="9" numFmtId="4">
    <oc r="E29">
      <f>J29</f>
    </oc>
    <nc r="E29">
      <v>43409.85</v>
    </nc>
  </rcc>
  <rcc rId="1604" sId="9" numFmtId="4">
    <oc r="E30">
      <f>J30</f>
    </oc>
    <nc r="E30">
      <v>10852.47</v>
    </nc>
  </rcc>
  <rcc rId="1605" sId="9" numFmtId="4">
    <oc r="F29">
      <f>G29</f>
    </oc>
    <nc r="F29">
      <v>43409.85</v>
    </nc>
  </rcc>
  <rcc rId="1606" sId="9" numFmtId="4">
    <oc r="F30">
      <f>G30</f>
    </oc>
    <nc r="F30">
      <v>10852.47</v>
    </nc>
  </rcc>
  <rcc rId="1607" sId="9" numFmtId="4">
    <oc r="G29">
      <f>SUM(K29,M29,O29,Q29,S29,U29,W29,Y29,AA29,AC29,AE29,AG29)</f>
    </oc>
    <nc r="G29">
      <v>43409.85</v>
    </nc>
  </rcc>
  <rcc rId="1608" sId="9" numFmtId="4">
    <oc r="G30">
      <f>SUM(K30,M30,O30,Q30,S30,U30,W30,Y30,AA30,AC30,AE30,AG30)</f>
    </oc>
    <nc r="G30">
      <v>10852.47</v>
    </nc>
  </rcc>
  <rcc rId="1609" sId="9" numFmtId="4">
    <oc r="AD29">
      <v>0</v>
    </oc>
    <nc r="AD29">
      <v>43409.85</v>
    </nc>
  </rcc>
  <rcc rId="1610" sId="9" numFmtId="4">
    <oc r="AD30">
      <v>0</v>
    </oc>
    <nc r="AD30">
      <v>10852.47</v>
    </nc>
  </rcc>
  <rcc rId="1611" sId="9" numFmtId="4">
    <oc r="AE29">
      <v>0</v>
    </oc>
    <nc r="AE29">
      <v>43409.85</v>
    </nc>
  </rcc>
  <rcc rId="1612" sId="9" numFmtId="4">
    <oc r="AE30">
      <v>0</v>
    </oc>
    <nc r="AE30">
      <v>10852.47</v>
    </nc>
  </rcc>
  <rcc rId="1613" sId="9" numFmtId="4">
    <oc r="AF29">
      <v>75032.100000000006</v>
    </oc>
    <nc r="AF29">
      <v>31622.25</v>
    </nc>
  </rcc>
  <rcc rId="1614" sId="9" numFmtId="4">
    <oc r="AF30">
      <v>18758.099999999999</v>
    </oc>
    <nc r="AF30">
      <v>7905.63</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9" numFmtId="4">
    <oc r="D16">
      <v>25699</v>
    </oc>
    <nc r="D16">
      <v>36376.199999999997</v>
    </nc>
  </rcc>
  <rcc rId="1624" sId="9" numFmtId="4">
    <oc r="D15">
      <v>445732.8</v>
    </oc>
    <nc r="D15">
      <v>648598.80000000005</v>
    </nc>
  </rcc>
  <rcc rId="1625" sId="9" numFmtId="4">
    <oc r="D22">
      <v>233475.34</v>
    </oc>
    <nc r="D22">
      <v>233386.74</v>
    </nc>
  </rcc>
  <rcc rId="1626" sId="9" numFmtId="4">
    <oc r="D21">
      <v>233475.34</v>
    </oc>
    <nc r="D21">
      <v>233386.74</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9" numFmtId="4">
    <oc r="E16">
      <v>25692.3</v>
    </oc>
    <nc r="E16">
      <v>25695.5</v>
    </nc>
  </rcc>
  <rcc rId="1636" sId="9" numFmtId="4">
    <oc r="E15">
      <v>445671.93</v>
    </oc>
    <nc r="E15">
      <v>445732.8</v>
    </nc>
  </rcc>
  <rcc rId="1637" sId="9" numFmtId="4">
    <oc r="Y15">
      <v>0</v>
    </oc>
    <nc r="Y15">
      <v>9123.49</v>
    </nc>
  </rcc>
  <rcc rId="1638" sId="9" numFmtId="4">
    <oc r="Y16">
      <v>0</v>
    </oc>
    <nc r="Y16">
      <v>480.18</v>
    </nc>
  </rcc>
  <rcc rId="1639" sId="9" numFmtId="4">
    <oc r="AA15">
      <v>0</v>
    </oc>
    <nc r="AA15">
      <v>26657.57</v>
    </nc>
  </rcc>
  <rcc rId="1640" sId="9" numFmtId="4">
    <oc r="AA16">
      <v>0</v>
    </oc>
    <nc r="AA16">
      <v>1403.03</v>
    </nc>
  </rcc>
  <rcc rId="1641" sId="9" numFmtId="4">
    <oc r="AC15">
      <v>0</v>
    </oc>
    <nc r="AC15">
      <v>139731.78</v>
    </nc>
  </rcc>
  <rcc rId="1642" sId="9" numFmtId="4">
    <oc r="AC16">
      <v>0</v>
    </oc>
    <nc r="AC16">
      <v>7354.31</v>
    </nc>
  </rcc>
  <rcc rId="1643" sId="9" numFmtId="4">
    <oc r="AF15">
      <v>0</v>
    </oc>
    <nc r="AF15">
      <v>202866</v>
    </nc>
  </rcc>
  <rcc rId="1644" sId="9" numFmtId="4">
    <oc r="AF16">
      <v>3.5</v>
    </oc>
    <nc r="AF16">
      <v>10680.7</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26" Type="http://schemas.openxmlformats.org/officeDocument/2006/relationships/printerSettings" Target="../printerSettings/printerSettings235.bin"/><Relationship Id="rId3" Type="http://schemas.openxmlformats.org/officeDocument/2006/relationships/printerSettings" Target="../printerSettings/printerSettings212.bin"/><Relationship Id="rId21" Type="http://schemas.openxmlformats.org/officeDocument/2006/relationships/printerSettings" Target="../printerSettings/printerSettings230.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5" Type="http://schemas.openxmlformats.org/officeDocument/2006/relationships/printerSettings" Target="../printerSettings/printerSettings234.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20" Type="http://schemas.openxmlformats.org/officeDocument/2006/relationships/printerSettings" Target="../printerSettings/printerSettings229.bin"/><Relationship Id="rId29" Type="http://schemas.openxmlformats.org/officeDocument/2006/relationships/printerSettings" Target="../printerSettings/printerSettings238.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24" Type="http://schemas.openxmlformats.org/officeDocument/2006/relationships/printerSettings" Target="../printerSettings/printerSettings233.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23" Type="http://schemas.openxmlformats.org/officeDocument/2006/relationships/printerSettings" Target="../printerSettings/printerSettings232.bin"/><Relationship Id="rId28" Type="http://schemas.openxmlformats.org/officeDocument/2006/relationships/printerSettings" Target="../printerSettings/printerSettings237.bin"/><Relationship Id="rId10" Type="http://schemas.openxmlformats.org/officeDocument/2006/relationships/printerSettings" Target="../printerSettings/printerSettings219.bin"/><Relationship Id="rId19" Type="http://schemas.openxmlformats.org/officeDocument/2006/relationships/printerSettings" Target="../printerSettings/printerSettings228.bin"/><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 Id="rId22" Type="http://schemas.openxmlformats.org/officeDocument/2006/relationships/printerSettings" Target="../printerSettings/printerSettings231.bin"/><Relationship Id="rId27" Type="http://schemas.openxmlformats.org/officeDocument/2006/relationships/printerSettings" Target="../printerSettings/printerSettings23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6.bin"/><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 Type="http://schemas.openxmlformats.org/officeDocument/2006/relationships/printerSettings" Target="../printerSettings/printerSettings241.bin"/><Relationship Id="rId21" Type="http://schemas.openxmlformats.org/officeDocument/2006/relationships/printerSettings" Target="../printerSettings/printerSettings259.bin"/><Relationship Id="rId7" Type="http://schemas.openxmlformats.org/officeDocument/2006/relationships/printerSettings" Target="../printerSettings/printerSettings245.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0" Type="http://schemas.openxmlformats.org/officeDocument/2006/relationships/printerSettings" Target="../printerSettings/printerSettings258.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5.bin"/><Relationship Id="rId13" Type="http://schemas.openxmlformats.org/officeDocument/2006/relationships/printerSettings" Target="../printerSettings/printerSettings280.bin"/><Relationship Id="rId18" Type="http://schemas.openxmlformats.org/officeDocument/2006/relationships/printerSettings" Target="../printerSettings/printerSettings285.bin"/><Relationship Id="rId26" Type="http://schemas.openxmlformats.org/officeDocument/2006/relationships/printerSettings" Target="../printerSettings/printerSettings293.bin"/><Relationship Id="rId3" Type="http://schemas.openxmlformats.org/officeDocument/2006/relationships/printerSettings" Target="../printerSettings/printerSettings270.bin"/><Relationship Id="rId21" Type="http://schemas.openxmlformats.org/officeDocument/2006/relationships/printerSettings" Target="../printerSettings/printerSettings288.bin"/><Relationship Id="rId7" Type="http://schemas.openxmlformats.org/officeDocument/2006/relationships/printerSettings" Target="../printerSettings/printerSettings274.bin"/><Relationship Id="rId12" Type="http://schemas.openxmlformats.org/officeDocument/2006/relationships/printerSettings" Target="../printerSettings/printerSettings279.bin"/><Relationship Id="rId17" Type="http://schemas.openxmlformats.org/officeDocument/2006/relationships/printerSettings" Target="../printerSettings/printerSettings284.bin"/><Relationship Id="rId25" Type="http://schemas.openxmlformats.org/officeDocument/2006/relationships/printerSettings" Target="../printerSettings/printerSettings292.bin"/><Relationship Id="rId2" Type="http://schemas.openxmlformats.org/officeDocument/2006/relationships/printerSettings" Target="../printerSettings/printerSettings269.bin"/><Relationship Id="rId16" Type="http://schemas.openxmlformats.org/officeDocument/2006/relationships/printerSettings" Target="../printerSettings/printerSettings283.bin"/><Relationship Id="rId20" Type="http://schemas.openxmlformats.org/officeDocument/2006/relationships/printerSettings" Target="../printerSettings/printerSettings287.bin"/><Relationship Id="rId29" Type="http://schemas.openxmlformats.org/officeDocument/2006/relationships/printerSettings" Target="../printerSettings/printerSettings296.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11" Type="http://schemas.openxmlformats.org/officeDocument/2006/relationships/printerSettings" Target="../printerSettings/printerSettings278.bin"/><Relationship Id="rId24" Type="http://schemas.openxmlformats.org/officeDocument/2006/relationships/printerSettings" Target="../printerSettings/printerSettings291.bin"/><Relationship Id="rId5" Type="http://schemas.openxmlformats.org/officeDocument/2006/relationships/printerSettings" Target="../printerSettings/printerSettings272.bin"/><Relationship Id="rId15" Type="http://schemas.openxmlformats.org/officeDocument/2006/relationships/printerSettings" Target="../printerSettings/printerSettings282.bin"/><Relationship Id="rId23" Type="http://schemas.openxmlformats.org/officeDocument/2006/relationships/printerSettings" Target="../printerSettings/printerSettings290.bin"/><Relationship Id="rId28" Type="http://schemas.openxmlformats.org/officeDocument/2006/relationships/printerSettings" Target="../printerSettings/printerSettings295.bin"/><Relationship Id="rId10" Type="http://schemas.openxmlformats.org/officeDocument/2006/relationships/printerSettings" Target="../printerSettings/printerSettings277.bin"/><Relationship Id="rId19" Type="http://schemas.openxmlformats.org/officeDocument/2006/relationships/printerSettings" Target="../printerSettings/printerSettings286.bin"/><Relationship Id="rId31" Type="http://schemas.openxmlformats.org/officeDocument/2006/relationships/comments" Target="../comments2.xml"/><Relationship Id="rId4" Type="http://schemas.openxmlformats.org/officeDocument/2006/relationships/printerSettings" Target="../printerSettings/printerSettings271.bin"/><Relationship Id="rId9" Type="http://schemas.openxmlformats.org/officeDocument/2006/relationships/printerSettings" Target="../printerSettings/printerSettings276.bin"/><Relationship Id="rId14" Type="http://schemas.openxmlformats.org/officeDocument/2006/relationships/printerSettings" Target="../printerSettings/printerSettings281.bin"/><Relationship Id="rId22" Type="http://schemas.openxmlformats.org/officeDocument/2006/relationships/printerSettings" Target="../printerSettings/printerSettings289.bin"/><Relationship Id="rId27" Type="http://schemas.openxmlformats.org/officeDocument/2006/relationships/printerSettings" Target="../printerSettings/printerSettings294.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18" Type="http://schemas.openxmlformats.org/officeDocument/2006/relationships/printerSettings" Target="../printerSettings/printerSettings314.bin"/><Relationship Id="rId26" Type="http://schemas.openxmlformats.org/officeDocument/2006/relationships/printerSettings" Target="../printerSettings/printerSettings322.bin"/><Relationship Id="rId3" Type="http://schemas.openxmlformats.org/officeDocument/2006/relationships/printerSettings" Target="../printerSettings/printerSettings299.bin"/><Relationship Id="rId21" Type="http://schemas.openxmlformats.org/officeDocument/2006/relationships/printerSettings" Target="../printerSettings/printerSettings317.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17" Type="http://schemas.openxmlformats.org/officeDocument/2006/relationships/printerSettings" Target="../printerSettings/printerSettings313.bin"/><Relationship Id="rId25" Type="http://schemas.openxmlformats.org/officeDocument/2006/relationships/printerSettings" Target="../printerSettings/printerSettings321.bin"/><Relationship Id="rId2" Type="http://schemas.openxmlformats.org/officeDocument/2006/relationships/printerSettings" Target="../printerSettings/printerSettings298.bin"/><Relationship Id="rId16" Type="http://schemas.openxmlformats.org/officeDocument/2006/relationships/printerSettings" Target="../printerSettings/printerSettings312.bin"/><Relationship Id="rId20" Type="http://schemas.openxmlformats.org/officeDocument/2006/relationships/printerSettings" Target="../printerSettings/printerSettings316.bin"/><Relationship Id="rId29" Type="http://schemas.openxmlformats.org/officeDocument/2006/relationships/printerSettings" Target="../printerSettings/printerSettings325.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24" Type="http://schemas.openxmlformats.org/officeDocument/2006/relationships/printerSettings" Target="../printerSettings/printerSettings320.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23" Type="http://schemas.openxmlformats.org/officeDocument/2006/relationships/printerSettings" Target="../printerSettings/printerSettings319.bin"/><Relationship Id="rId28" Type="http://schemas.openxmlformats.org/officeDocument/2006/relationships/printerSettings" Target="../printerSettings/printerSettings324.bin"/><Relationship Id="rId10" Type="http://schemas.openxmlformats.org/officeDocument/2006/relationships/printerSettings" Target="../printerSettings/printerSettings306.bin"/><Relationship Id="rId19" Type="http://schemas.openxmlformats.org/officeDocument/2006/relationships/printerSettings" Target="../printerSettings/printerSettings315.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 Id="rId22" Type="http://schemas.openxmlformats.org/officeDocument/2006/relationships/printerSettings" Target="../printerSettings/printerSettings318.bin"/><Relationship Id="rId27" Type="http://schemas.openxmlformats.org/officeDocument/2006/relationships/printerSettings" Target="../printerSettings/printerSettings32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18" Type="http://schemas.openxmlformats.org/officeDocument/2006/relationships/printerSettings" Target="../printerSettings/printerSettings343.bin"/><Relationship Id="rId26" Type="http://schemas.openxmlformats.org/officeDocument/2006/relationships/printerSettings" Target="../printerSettings/printerSettings351.bin"/><Relationship Id="rId3" Type="http://schemas.openxmlformats.org/officeDocument/2006/relationships/printerSettings" Target="../printerSettings/printerSettings328.bin"/><Relationship Id="rId21" Type="http://schemas.openxmlformats.org/officeDocument/2006/relationships/printerSettings" Target="../printerSettings/printerSettings346.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17" Type="http://schemas.openxmlformats.org/officeDocument/2006/relationships/printerSettings" Target="../printerSettings/printerSettings342.bin"/><Relationship Id="rId25" Type="http://schemas.openxmlformats.org/officeDocument/2006/relationships/printerSettings" Target="../printerSettings/printerSettings350.bin"/><Relationship Id="rId2" Type="http://schemas.openxmlformats.org/officeDocument/2006/relationships/printerSettings" Target="../printerSettings/printerSettings327.bin"/><Relationship Id="rId16" Type="http://schemas.openxmlformats.org/officeDocument/2006/relationships/printerSettings" Target="../printerSettings/printerSettings341.bin"/><Relationship Id="rId20" Type="http://schemas.openxmlformats.org/officeDocument/2006/relationships/printerSettings" Target="../printerSettings/printerSettings345.bin"/><Relationship Id="rId29" Type="http://schemas.openxmlformats.org/officeDocument/2006/relationships/printerSettings" Target="../printerSettings/printerSettings354.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24" Type="http://schemas.openxmlformats.org/officeDocument/2006/relationships/printerSettings" Target="../printerSettings/printerSettings349.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23" Type="http://schemas.openxmlformats.org/officeDocument/2006/relationships/printerSettings" Target="../printerSettings/printerSettings348.bin"/><Relationship Id="rId28" Type="http://schemas.openxmlformats.org/officeDocument/2006/relationships/printerSettings" Target="../printerSettings/printerSettings353.bin"/><Relationship Id="rId10" Type="http://schemas.openxmlformats.org/officeDocument/2006/relationships/printerSettings" Target="../printerSettings/printerSettings335.bin"/><Relationship Id="rId19" Type="http://schemas.openxmlformats.org/officeDocument/2006/relationships/printerSettings" Target="../printerSettings/printerSettings344.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 Id="rId22" Type="http://schemas.openxmlformats.org/officeDocument/2006/relationships/printerSettings" Target="../printerSettings/printerSettings347.bin"/><Relationship Id="rId27" Type="http://schemas.openxmlformats.org/officeDocument/2006/relationships/printerSettings" Target="../printerSettings/printerSettings352.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2.bin"/><Relationship Id="rId13" Type="http://schemas.openxmlformats.org/officeDocument/2006/relationships/printerSettings" Target="../printerSettings/printerSettings367.bin"/><Relationship Id="rId18" Type="http://schemas.openxmlformats.org/officeDocument/2006/relationships/printerSettings" Target="../printerSettings/printerSettings372.bin"/><Relationship Id="rId3" Type="http://schemas.openxmlformats.org/officeDocument/2006/relationships/printerSettings" Target="../printerSettings/printerSettings357.bin"/><Relationship Id="rId21" Type="http://schemas.openxmlformats.org/officeDocument/2006/relationships/comments" Target="../comments3.xml"/><Relationship Id="rId7" Type="http://schemas.openxmlformats.org/officeDocument/2006/relationships/printerSettings" Target="../printerSettings/printerSettings361.bin"/><Relationship Id="rId12" Type="http://schemas.openxmlformats.org/officeDocument/2006/relationships/printerSettings" Target="../printerSettings/printerSettings366.bin"/><Relationship Id="rId17" Type="http://schemas.openxmlformats.org/officeDocument/2006/relationships/printerSettings" Target="../printerSettings/printerSettings371.bin"/><Relationship Id="rId2" Type="http://schemas.openxmlformats.org/officeDocument/2006/relationships/printerSettings" Target="../printerSettings/printerSettings356.bin"/><Relationship Id="rId16" Type="http://schemas.openxmlformats.org/officeDocument/2006/relationships/printerSettings" Target="../printerSettings/printerSettings370.bin"/><Relationship Id="rId20" Type="http://schemas.openxmlformats.org/officeDocument/2006/relationships/vmlDrawing" Target="../drawings/vmlDrawing3.vml"/><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11" Type="http://schemas.openxmlformats.org/officeDocument/2006/relationships/printerSettings" Target="../printerSettings/printerSettings365.bin"/><Relationship Id="rId5" Type="http://schemas.openxmlformats.org/officeDocument/2006/relationships/printerSettings" Target="../printerSettings/printerSettings359.bin"/><Relationship Id="rId15" Type="http://schemas.openxmlformats.org/officeDocument/2006/relationships/printerSettings" Target="../printerSettings/printerSettings369.bin"/><Relationship Id="rId10" Type="http://schemas.openxmlformats.org/officeDocument/2006/relationships/printerSettings" Target="../printerSettings/printerSettings364.bin"/><Relationship Id="rId19" Type="http://schemas.openxmlformats.org/officeDocument/2006/relationships/printerSettings" Target="../printerSettings/printerSettings373.bin"/><Relationship Id="rId4" Type="http://schemas.openxmlformats.org/officeDocument/2006/relationships/printerSettings" Target="../printerSettings/printerSettings358.bin"/><Relationship Id="rId9" Type="http://schemas.openxmlformats.org/officeDocument/2006/relationships/printerSettings" Target="../printerSettings/printerSettings363.bin"/><Relationship Id="rId14" Type="http://schemas.openxmlformats.org/officeDocument/2006/relationships/printerSettings" Target="../printerSettings/printerSettings36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81.bin"/><Relationship Id="rId13" Type="http://schemas.openxmlformats.org/officeDocument/2006/relationships/printerSettings" Target="../printerSettings/printerSettings386.bin"/><Relationship Id="rId18" Type="http://schemas.openxmlformats.org/officeDocument/2006/relationships/printerSettings" Target="../printerSettings/printerSettings391.bin"/><Relationship Id="rId26" Type="http://schemas.openxmlformats.org/officeDocument/2006/relationships/printerSettings" Target="../printerSettings/printerSettings399.bin"/><Relationship Id="rId3" Type="http://schemas.openxmlformats.org/officeDocument/2006/relationships/printerSettings" Target="../printerSettings/printerSettings376.bin"/><Relationship Id="rId21" Type="http://schemas.openxmlformats.org/officeDocument/2006/relationships/printerSettings" Target="../printerSettings/printerSettings394.bin"/><Relationship Id="rId7" Type="http://schemas.openxmlformats.org/officeDocument/2006/relationships/printerSettings" Target="../printerSettings/printerSettings380.bin"/><Relationship Id="rId12" Type="http://schemas.openxmlformats.org/officeDocument/2006/relationships/printerSettings" Target="../printerSettings/printerSettings385.bin"/><Relationship Id="rId17" Type="http://schemas.openxmlformats.org/officeDocument/2006/relationships/printerSettings" Target="../printerSettings/printerSettings390.bin"/><Relationship Id="rId25" Type="http://schemas.openxmlformats.org/officeDocument/2006/relationships/printerSettings" Target="../printerSettings/printerSettings398.bin"/><Relationship Id="rId2" Type="http://schemas.openxmlformats.org/officeDocument/2006/relationships/printerSettings" Target="../printerSettings/printerSettings375.bin"/><Relationship Id="rId16" Type="http://schemas.openxmlformats.org/officeDocument/2006/relationships/printerSettings" Target="../printerSettings/printerSettings389.bin"/><Relationship Id="rId20" Type="http://schemas.openxmlformats.org/officeDocument/2006/relationships/printerSettings" Target="../printerSettings/printerSettings393.bin"/><Relationship Id="rId29" Type="http://schemas.openxmlformats.org/officeDocument/2006/relationships/printerSettings" Target="../printerSettings/printerSettings402.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11" Type="http://schemas.openxmlformats.org/officeDocument/2006/relationships/printerSettings" Target="../printerSettings/printerSettings384.bin"/><Relationship Id="rId24" Type="http://schemas.openxmlformats.org/officeDocument/2006/relationships/printerSettings" Target="../printerSettings/printerSettings397.bin"/><Relationship Id="rId5" Type="http://schemas.openxmlformats.org/officeDocument/2006/relationships/printerSettings" Target="../printerSettings/printerSettings378.bin"/><Relationship Id="rId15" Type="http://schemas.openxmlformats.org/officeDocument/2006/relationships/printerSettings" Target="../printerSettings/printerSettings388.bin"/><Relationship Id="rId23" Type="http://schemas.openxmlformats.org/officeDocument/2006/relationships/printerSettings" Target="../printerSettings/printerSettings396.bin"/><Relationship Id="rId28" Type="http://schemas.openxmlformats.org/officeDocument/2006/relationships/printerSettings" Target="../printerSettings/printerSettings401.bin"/><Relationship Id="rId10" Type="http://schemas.openxmlformats.org/officeDocument/2006/relationships/printerSettings" Target="../printerSettings/printerSettings383.bin"/><Relationship Id="rId19" Type="http://schemas.openxmlformats.org/officeDocument/2006/relationships/printerSettings" Target="../printerSettings/printerSettings392.bin"/><Relationship Id="rId4" Type="http://schemas.openxmlformats.org/officeDocument/2006/relationships/printerSettings" Target="../printerSettings/printerSettings377.bin"/><Relationship Id="rId9" Type="http://schemas.openxmlformats.org/officeDocument/2006/relationships/printerSettings" Target="../printerSettings/printerSettings382.bin"/><Relationship Id="rId14" Type="http://schemas.openxmlformats.org/officeDocument/2006/relationships/printerSettings" Target="../printerSettings/printerSettings387.bin"/><Relationship Id="rId22" Type="http://schemas.openxmlformats.org/officeDocument/2006/relationships/printerSettings" Target="../printerSettings/printerSettings395.bin"/><Relationship Id="rId27" Type="http://schemas.openxmlformats.org/officeDocument/2006/relationships/printerSettings" Target="../printerSettings/printerSettings40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10.bin"/><Relationship Id="rId13" Type="http://schemas.openxmlformats.org/officeDocument/2006/relationships/printerSettings" Target="../printerSettings/printerSettings415.bin"/><Relationship Id="rId18" Type="http://schemas.openxmlformats.org/officeDocument/2006/relationships/printerSettings" Target="../printerSettings/printerSettings420.bin"/><Relationship Id="rId26" Type="http://schemas.openxmlformats.org/officeDocument/2006/relationships/printerSettings" Target="../printerSettings/printerSettings428.bin"/><Relationship Id="rId3" Type="http://schemas.openxmlformats.org/officeDocument/2006/relationships/printerSettings" Target="../printerSettings/printerSettings405.bin"/><Relationship Id="rId21" Type="http://schemas.openxmlformats.org/officeDocument/2006/relationships/printerSettings" Target="../printerSettings/printerSettings423.bin"/><Relationship Id="rId7" Type="http://schemas.openxmlformats.org/officeDocument/2006/relationships/printerSettings" Target="../printerSettings/printerSettings409.bin"/><Relationship Id="rId12" Type="http://schemas.openxmlformats.org/officeDocument/2006/relationships/printerSettings" Target="../printerSettings/printerSettings414.bin"/><Relationship Id="rId17" Type="http://schemas.openxmlformats.org/officeDocument/2006/relationships/printerSettings" Target="../printerSettings/printerSettings419.bin"/><Relationship Id="rId25" Type="http://schemas.openxmlformats.org/officeDocument/2006/relationships/printerSettings" Target="../printerSettings/printerSettings427.bin"/><Relationship Id="rId2" Type="http://schemas.openxmlformats.org/officeDocument/2006/relationships/printerSettings" Target="../printerSettings/printerSettings404.bin"/><Relationship Id="rId16" Type="http://schemas.openxmlformats.org/officeDocument/2006/relationships/printerSettings" Target="../printerSettings/printerSettings418.bin"/><Relationship Id="rId20" Type="http://schemas.openxmlformats.org/officeDocument/2006/relationships/printerSettings" Target="../printerSettings/printerSettings422.bin"/><Relationship Id="rId29" Type="http://schemas.openxmlformats.org/officeDocument/2006/relationships/printerSettings" Target="../printerSettings/printerSettings431.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11" Type="http://schemas.openxmlformats.org/officeDocument/2006/relationships/printerSettings" Target="../printerSettings/printerSettings413.bin"/><Relationship Id="rId24" Type="http://schemas.openxmlformats.org/officeDocument/2006/relationships/printerSettings" Target="../printerSettings/printerSettings426.bin"/><Relationship Id="rId5" Type="http://schemas.openxmlformats.org/officeDocument/2006/relationships/printerSettings" Target="../printerSettings/printerSettings407.bin"/><Relationship Id="rId15" Type="http://schemas.openxmlformats.org/officeDocument/2006/relationships/printerSettings" Target="../printerSettings/printerSettings417.bin"/><Relationship Id="rId23" Type="http://schemas.openxmlformats.org/officeDocument/2006/relationships/printerSettings" Target="../printerSettings/printerSettings425.bin"/><Relationship Id="rId28" Type="http://schemas.openxmlformats.org/officeDocument/2006/relationships/printerSettings" Target="../printerSettings/printerSettings430.bin"/><Relationship Id="rId10" Type="http://schemas.openxmlformats.org/officeDocument/2006/relationships/printerSettings" Target="../printerSettings/printerSettings412.bin"/><Relationship Id="rId19" Type="http://schemas.openxmlformats.org/officeDocument/2006/relationships/printerSettings" Target="../printerSettings/printerSettings421.bin"/><Relationship Id="rId4" Type="http://schemas.openxmlformats.org/officeDocument/2006/relationships/printerSettings" Target="../printerSettings/printerSettings406.bin"/><Relationship Id="rId9" Type="http://schemas.openxmlformats.org/officeDocument/2006/relationships/printerSettings" Target="../printerSettings/printerSettings411.bin"/><Relationship Id="rId14" Type="http://schemas.openxmlformats.org/officeDocument/2006/relationships/printerSettings" Target="../printerSettings/printerSettings416.bin"/><Relationship Id="rId22" Type="http://schemas.openxmlformats.org/officeDocument/2006/relationships/printerSettings" Target="../printerSettings/printerSettings424.bin"/><Relationship Id="rId27" Type="http://schemas.openxmlformats.org/officeDocument/2006/relationships/printerSettings" Target="../printerSettings/printerSettings4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26" Type="http://schemas.openxmlformats.org/officeDocument/2006/relationships/printerSettings" Target="../printerSettings/printerSettings457.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5" Type="http://schemas.openxmlformats.org/officeDocument/2006/relationships/printerSettings" Target="../printerSettings/printerSettings456.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29" Type="http://schemas.openxmlformats.org/officeDocument/2006/relationships/printerSettings" Target="../printerSettings/printerSettings460.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24" Type="http://schemas.openxmlformats.org/officeDocument/2006/relationships/printerSettings" Target="../printerSettings/printerSettings455.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23" Type="http://schemas.openxmlformats.org/officeDocument/2006/relationships/printerSettings" Target="../printerSettings/printerSettings454.bin"/><Relationship Id="rId28" Type="http://schemas.openxmlformats.org/officeDocument/2006/relationships/printerSettings" Target="../printerSettings/printerSettings459.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printerSettings" Target="../printerSettings/printerSettings453.bin"/><Relationship Id="rId27" Type="http://schemas.openxmlformats.org/officeDocument/2006/relationships/printerSettings" Target="../printerSettings/printerSettings45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2.bin"/><Relationship Id="rId26" Type="http://schemas.openxmlformats.org/officeDocument/2006/relationships/printerSettings" Target="../printerSettings/printerSettings60.bin"/><Relationship Id="rId3" Type="http://schemas.openxmlformats.org/officeDocument/2006/relationships/printerSettings" Target="../printerSettings/printerSettings37.bin"/><Relationship Id="rId21" Type="http://schemas.openxmlformats.org/officeDocument/2006/relationships/printerSettings" Target="../printerSettings/printerSettings55.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5" Type="http://schemas.openxmlformats.org/officeDocument/2006/relationships/printerSettings" Target="../printerSettings/printerSettings59.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20" Type="http://schemas.openxmlformats.org/officeDocument/2006/relationships/printerSettings" Target="../printerSettings/printerSettings54.bin"/><Relationship Id="rId29" Type="http://schemas.openxmlformats.org/officeDocument/2006/relationships/printerSettings" Target="../printerSettings/printerSettings63.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24" Type="http://schemas.openxmlformats.org/officeDocument/2006/relationships/printerSettings" Target="../printerSettings/printerSettings58.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23" Type="http://schemas.openxmlformats.org/officeDocument/2006/relationships/printerSettings" Target="../printerSettings/printerSettings57.bin"/><Relationship Id="rId28" Type="http://schemas.openxmlformats.org/officeDocument/2006/relationships/printerSettings" Target="../printerSettings/printerSettings62.bin"/><Relationship Id="rId10" Type="http://schemas.openxmlformats.org/officeDocument/2006/relationships/printerSettings" Target="../printerSettings/printerSettings44.bin"/><Relationship Id="rId19" Type="http://schemas.openxmlformats.org/officeDocument/2006/relationships/printerSettings" Target="../printerSettings/printerSettings53.bin"/><Relationship Id="rId31" Type="http://schemas.openxmlformats.org/officeDocument/2006/relationships/comments" Target="../comments1.xml"/><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 Id="rId22" Type="http://schemas.openxmlformats.org/officeDocument/2006/relationships/printerSettings" Target="../printerSettings/printerSettings56.bin"/><Relationship Id="rId27" Type="http://schemas.openxmlformats.org/officeDocument/2006/relationships/printerSettings" Target="../printerSettings/printerSettings61.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0.bin"/><Relationship Id="rId13" Type="http://schemas.openxmlformats.org/officeDocument/2006/relationships/printerSettings" Target="../printerSettings/printerSettings105.bin"/><Relationship Id="rId18" Type="http://schemas.openxmlformats.org/officeDocument/2006/relationships/printerSettings" Target="../printerSettings/printerSettings110.bin"/><Relationship Id="rId26" Type="http://schemas.openxmlformats.org/officeDocument/2006/relationships/printerSettings" Target="../printerSettings/printerSettings118.bin"/><Relationship Id="rId3" Type="http://schemas.openxmlformats.org/officeDocument/2006/relationships/printerSettings" Target="../printerSettings/printerSettings95.bin"/><Relationship Id="rId21" Type="http://schemas.openxmlformats.org/officeDocument/2006/relationships/printerSettings" Target="../printerSettings/printerSettings113.bin"/><Relationship Id="rId7" Type="http://schemas.openxmlformats.org/officeDocument/2006/relationships/printerSettings" Target="../printerSettings/printerSettings99.bin"/><Relationship Id="rId12" Type="http://schemas.openxmlformats.org/officeDocument/2006/relationships/printerSettings" Target="../printerSettings/printerSettings104.bin"/><Relationship Id="rId17" Type="http://schemas.openxmlformats.org/officeDocument/2006/relationships/printerSettings" Target="../printerSettings/printerSettings109.bin"/><Relationship Id="rId25" Type="http://schemas.openxmlformats.org/officeDocument/2006/relationships/printerSettings" Target="../printerSettings/printerSettings117.bin"/><Relationship Id="rId2" Type="http://schemas.openxmlformats.org/officeDocument/2006/relationships/printerSettings" Target="../printerSettings/printerSettings94.bin"/><Relationship Id="rId16" Type="http://schemas.openxmlformats.org/officeDocument/2006/relationships/printerSettings" Target="../printerSettings/printerSettings108.bin"/><Relationship Id="rId20" Type="http://schemas.openxmlformats.org/officeDocument/2006/relationships/printerSettings" Target="../printerSettings/printerSettings112.bin"/><Relationship Id="rId29" Type="http://schemas.openxmlformats.org/officeDocument/2006/relationships/printerSettings" Target="../printerSettings/printerSettings121.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11" Type="http://schemas.openxmlformats.org/officeDocument/2006/relationships/printerSettings" Target="../printerSettings/printerSettings103.bin"/><Relationship Id="rId24" Type="http://schemas.openxmlformats.org/officeDocument/2006/relationships/printerSettings" Target="../printerSettings/printerSettings116.bin"/><Relationship Id="rId5" Type="http://schemas.openxmlformats.org/officeDocument/2006/relationships/printerSettings" Target="../printerSettings/printerSettings97.bin"/><Relationship Id="rId15" Type="http://schemas.openxmlformats.org/officeDocument/2006/relationships/printerSettings" Target="../printerSettings/printerSettings107.bin"/><Relationship Id="rId23" Type="http://schemas.openxmlformats.org/officeDocument/2006/relationships/printerSettings" Target="../printerSettings/printerSettings115.bin"/><Relationship Id="rId28" Type="http://schemas.openxmlformats.org/officeDocument/2006/relationships/printerSettings" Target="../printerSettings/printerSettings120.bin"/><Relationship Id="rId10" Type="http://schemas.openxmlformats.org/officeDocument/2006/relationships/printerSettings" Target="../printerSettings/printerSettings102.bin"/><Relationship Id="rId19" Type="http://schemas.openxmlformats.org/officeDocument/2006/relationships/printerSettings" Target="../printerSettings/printerSettings111.bin"/><Relationship Id="rId4" Type="http://schemas.openxmlformats.org/officeDocument/2006/relationships/printerSettings" Target="../printerSettings/printerSettings96.bin"/><Relationship Id="rId9" Type="http://schemas.openxmlformats.org/officeDocument/2006/relationships/printerSettings" Target="../printerSettings/printerSettings101.bin"/><Relationship Id="rId14" Type="http://schemas.openxmlformats.org/officeDocument/2006/relationships/printerSettings" Target="../printerSettings/printerSettings106.bin"/><Relationship Id="rId22" Type="http://schemas.openxmlformats.org/officeDocument/2006/relationships/printerSettings" Target="../printerSettings/printerSettings114.bin"/><Relationship Id="rId27" Type="http://schemas.openxmlformats.org/officeDocument/2006/relationships/printerSettings" Target="../printerSettings/printerSettings1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9.bin"/><Relationship Id="rId13" Type="http://schemas.openxmlformats.org/officeDocument/2006/relationships/printerSettings" Target="../printerSettings/printerSettings134.bin"/><Relationship Id="rId18" Type="http://schemas.openxmlformats.org/officeDocument/2006/relationships/printerSettings" Target="../printerSettings/printerSettings139.bin"/><Relationship Id="rId26" Type="http://schemas.openxmlformats.org/officeDocument/2006/relationships/printerSettings" Target="../printerSettings/printerSettings147.bin"/><Relationship Id="rId3" Type="http://schemas.openxmlformats.org/officeDocument/2006/relationships/printerSettings" Target="../printerSettings/printerSettings124.bin"/><Relationship Id="rId21" Type="http://schemas.openxmlformats.org/officeDocument/2006/relationships/printerSettings" Target="../printerSettings/printerSettings142.bin"/><Relationship Id="rId7" Type="http://schemas.openxmlformats.org/officeDocument/2006/relationships/printerSettings" Target="../printerSettings/printerSettings128.bin"/><Relationship Id="rId12" Type="http://schemas.openxmlformats.org/officeDocument/2006/relationships/printerSettings" Target="../printerSettings/printerSettings133.bin"/><Relationship Id="rId17" Type="http://schemas.openxmlformats.org/officeDocument/2006/relationships/printerSettings" Target="../printerSettings/printerSettings138.bin"/><Relationship Id="rId25" Type="http://schemas.openxmlformats.org/officeDocument/2006/relationships/printerSettings" Target="../printerSettings/printerSettings146.bin"/><Relationship Id="rId2" Type="http://schemas.openxmlformats.org/officeDocument/2006/relationships/printerSettings" Target="../printerSettings/printerSettings123.bin"/><Relationship Id="rId16" Type="http://schemas.openxmlformats.org/officeDocument/2006/relationships/printerSettings" Target="../printerSettings/printerSettings137.bin"/><Relationship Id="rId20" Type="http://schemas.openxmlformats.org/officeDocument/2006/relationships/printerSettings" Target="../printerSettings/printerSettings141.bin"/><Relationship Id="rId29" Type="http://schemas.openxmlformats.org/officeDocument/2006/relationships/printerSettings" Target="../printerSettings/printerSettings150.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11" Type="http://schemas.openxmlformats.org/officeDocument/2006/relationships/printerSettings" Target="../printerSettings/printerSettings132.bin"/><Relationship Id="rId24" Type="http://schemas.openxmlformats.org/officeDocument/2006/relationships/printerSettings" Target="../printerSettings/printerSettings145.bin"/><Relationship Id="rId5" Type="http://schemas.openxmlformats.org/officeDocument/2006/relationships/printerSettings" Target="../printerSettings/printerSettings126.bin"/><Relationship Id="rId15" Type="http://schemas.openxmlformats.org/officeDocument/2006/relationships/printerSettings" Target="../printerSettings/printerSettings136.bin"/><Relationship Id="rId23" Type="http://schemas.openxmlformats.org/officeDocument/2006/relationships/printerSettings" Target="../printerSettings/printerSettings144.bin"/><Relationship Id="rId28" Type="http://schemas.openxmlformats.org/officeDocument/2006/relationships/printerSettings" Target="../printerSettings/printerSettings149.bin"/><Relationship Id="rId10" Type="http://schemas.openxmlformats.org/officeDocument/2006/relationships/printerSettings" Target="../printerSettings/printerSettings131.bin"/><Relationship Id="rId19" Type="http://schemas.openxmlformats.org/officeDocument/2006/relationships/printerSettings" Target="../printerSettings/printerSettings140.bin"/><Relationship Id="rId4" Type="http://schemas.openxmlformats.org/officeDocument/2006/relationships/printerSettings" Target="../printerSettings/printerSettings125.bin"/><Relationship Id="rId9" Type="http://schemas.openxmlformats.org/officeDocument/2006/relationships/printerSettings" Target="../printerSettings/printerSettings130.bin"/><Relationship Id="rId14" Type="http://schemas.openxmlformats.org/officeDocument/2006/relationships/printerSettings" Target="../printerSettings/printerSettings135.bin"/><Relationship Id="rId22" Type="http://schemas.openxmlformats.org/officeDocument/2006/relationships/printerSettings" Target="../printerSettings/printerSettings143.bin"/><Relationship Id="rId27" Type="http://schemas.openxmlformats.org/officeDocument/2006/relationships/printerSettings" Target="../printerSettings/printerSettings14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9.bin"/><Relationship Id="rId13" Type="http://schemas.openxmlformats.org/officeDocument/2006/relationships/printerSettings" Target="../printerSettings/printerSettings164.bin"/><Relationship Id="rId18" Type="http://schemas.openxmlformats.org/officeDocument/2006/relationships/printerSettings" Target="../printerSettings/printerSettings169.bin"/><Relationship Id="rId26" Type="http://schemas.openxmlformats.org/officeDocument/2006/relationships/printerSettings" Target="../printerSettings/printerSettings177.bin"/><Relationship Id="rId3" Type="http://schemas.openxmlformats.org/officeDocument/2006/relationships/printerSettings" Target="../printerSettings/printerSettings154.bin"/><Relationship Id="rId21" Type="http://schemas.openxmlformats.org/officeDocument/2006/relationships/printerSettings" Target="../printerSettings/printerSettings172.bin"/><Relationship Id="rId7" Type="http://schemas.openxmlformats.org/officeDocument/2006/relationships/printerSettings" Target="../printerSettings/printerSettings158.bin"/><Relationship Id="rId12" Type="http://schemas.openxmlformats.org/officeDocument/2006/relationships/printerSettings" Target="../printerSettings/printerSettings163.bin"/><Relationship Id="rId17" Type="http://schemas.openxmlformats.org/officeDocument/2006/relationships/printerSettings" Target="../printerSettings/printerSettings168.bin"/><Relationship Id="rId25" Type="http://schemas.openxmlformats.org/officeDocument/2006/relationships/printerSettings" Target="../printerSettings/printerSettings176.bin"/><Relationship Id="rId2" Type="http://schemas.openxmlformats.org/officeDocument/2006/relationships/printerSettings" Target="../printerSettings/printerSettings153.bin"/><Relationship Id="rId16" Type="http://schemas.openxmlformats.org/officeDocument/2006/relationships/printerSettings" Target="../printerSettings/printerSettings167.bin"/><Relationship Id="rId20" Type="http://schemas.openxmlformats.org/officeDocument/2006/relationships/printerSettings" Target="../printerSettings/printerSettings171.bin"/><Relationship Id="rId29" Type="http://schemas.openxmlformats.org/officeDocument/2006/relationships/printerSettings" Target="../printerSettings/printerSettings180.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11" Type="http://schemas.openxmlformats.org/officeDocument/2006/relationships/printerSettings" Target="../printerSettings/printerSettings162.bin"/><Relationship Id="rId24" Type="http://schemas.openxmlformats.org/officeDocument/2006/relationships/printerSettings" Target="../printerSettings/printerSettings175.bin"/><Relationship Id="rId5" Type="http://schemas.openxmlformats.org/officeDocument/2006/relationships/printerSettings" Target="../printerSettings/printerSettings156.bin"/><Relationship Id="rId15" Type="http://schemas.openxmlformats.org/officeDocument/2006/relationships/printerSettings" Target="../printerSettings/printerSettings166.bin"/><Relationship Id="rId23" Type="http://schemas.openxmlformats.org/officeDocument/2006/relationships/printerSettings" Target="../printerSettings/printerSettings174.bin"/><Relationship Id="rId28" Type="http://schemas.openxmlformats.org/officeDocument/2006/relationships/printerSettings" Target="../printerSettings/printerSettings179.bin"/><Relationship Id="rId10" Type="http://schemas.openxmlformats.org/officeDocument/2006/relationships/printerSettings" Target="../printerSettings/printerSettings161.bin"/><Relationship Id="rId19" Type="http://schemas.openxmlformats.org/officeDocument/2006/relationships/printerSettings" Target="../printerSettings/printerSettings170.bin"/><Relationship Id="rId4" Type="http://schemas.openxmlformats.org/officeDocument/2006/relationships/printerSettings" Target="../printerSettings/printerSettings155.bin"/><Relationship Id="rId9" Type="http://schemas.openxmlformats.org/officeDocument/2006/relationships/printerSettings" Target="../printerSettings/printerSettings160.bin"/><Relationship Id="rId14" Type="http://schemas.openxmlformats.org/officeDocument/2006/relationships/printerSettings" Target="../printerSettings/printerSettings165.bin"/><Relationship Id="rId22" Type="http://schemas.openxmlformats.org/officeDocument/2006/relationships/printerSettings" Target="../printerSettings/printerSettings173.bin"/><Relationship Id="rId27" Type="http://schemas.openxmlformats.org/officeDocument/2006/relationships/printerSettings" Target="../printerSettings/printerSettings17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20"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27" customHeight="1" x14ac:dyDescent="0.25">
      <c r="A3" s="55"/>
      <c r="B3" s="55"/>
      <c r="C3" s="471" t="s">
        <v>236</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61"/>
      <c r="B9" s="464"/>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61"/>
      <c r="B10" s="464"/>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61"/>
      <c r="B11" s="464"/>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62"/>
      <c r="B12" s="465"/>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13" t="s">
        <v>237</v>
      </c>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5"/>
      <c r="AH13" s="64"/>
    </row>
    <row r="14" spans="1:35" s="21" customFormat="1" ht="23.25" customHeight="1" x14ac:dyDescent="0.25">
      <c r="A14" s="421" t="s">
        <v>50</v>
      </c>
      <c r="B14" s="427"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22"/>
      <c r="B15" s="428"/>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22"/>
      <c r="B16" s="428"/>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5">
        <v>0</v>
      </c>
      <c r="K16" s="355">
        <v>0</v>
      </c>
      <c r="L16" s="355">
        <v>0</v>
      </c>
      <c r="M16" s="355">
        <v>0</v>
      </c>
      <c r="N16" s="356">
        <v>12482.68</v>
      </c>
      <c r="O16" s="356">
        <v>12482.677320000001</v>
      </c>
      <c r="P16" s="356">
        <v>16993.11</v>
      </c>
      <c r="Q16" s="356">
        <v>16396.66</v>
      </c>
      <c r="R16" s="356">
        <v>31623.8</v>
      </c>
      <c r="S16" s="356">
        <v>31623.8</v>
      </c>
      <c r="T16" s="356">
        <v>56369.256420000005</v>
      </c>
      <c r="U16" s="357">
        <v>56369.256420999998</v>
      </c>
      <c r="V16" s="356">
        <v>76838.384709999998</v>
      </c>
      <c r="W16" s="357">
        <v>77434.84</v>
      </c>
      <c r="X16" s="356">
        <v>154867.17090999999</v>
      </c>
      <c r="Y16" s="355">
        <v>97467.62</v>
      </c>
      <c r="Z16" s="356">
        <v>341272.63</v>
      </c>
      <c r="AA16" s="355">
        <v>174572.17</v>
      </c>
      <c r="AB16" s="356">
        <v>122999.03999999999</v>
      </c>
      <c r="AC16" s="356">
        <v>123104.1</v>
      </c>
      <c r="AD16" s="356">
        <v>150332.16246000002</v>
      </c>
      <c r="AE16" s="355">
        <v>0</v>
      </c>
      <c r="AF16" s="356">
        <v>329987.40000000002</v>
      </c>
      <c r="AG16" s="356"/>
      <c r="AH16" s="60"/>
      <c r="AI16" s="23"/>
    </row>
    <row r="17" spans="1:35" s="21" customFormat="1" ht="57" customHeight="1" x14ac:dyDescent="0.25">
      <c r="A17" s="422"/>
      <c r="B17" s="428"/>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23"/>
      <c r="B18" s="429"/>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8">
        <v>0</v>
      </c>
      <c r="K18" s="358">
        <v>0</v>
      </c>
      <c r="L18" s="358">
        <v>0</v>
      </c>
      <c r="M18" s="358">
        <v>0</v>
      </c>
      <c r="N18" s="359">
        <v>1386.96</v>
      </c>
      <c r="O18" s="359">
        <v>1386.96415</v>
      </c>
      <c r="P18" s="359">
        <v>1888.12</v>
      </c>
      <c r="Q18" s="359">
        <v>1821.85</v>
      </c>
      <c r="R18" s="359">
        <v>4745.29</v>
      </c>
      <c r="S18" s="359">
        <v>4745.29</v>
      </c>
      <c r="T18" s="359">
        <v>6263.25072</v>
      </c>
      <c r="U18" s="360">
        <v>6263.25072</v>
      </c>
      <c r="V18" s="359">
        <v>19367.333559999999</v>
      </c>
      <c r="W18" s="360">
        <v>19433.61</v>
      </c>
      <c r="X18" s="359">
        <v>19396.909</v>
      </c>
      <c r="Y18" s="358">
        <v>19396.91</v>
      </c>
      <c r="Z18" s="359">
        <v>24908.13</v>
      </c>
      <c r="AA18" s="358">
        <v>8.1264099999999999</v>
      </c>
      <c r="AB18" s="359">
        <v>13666.560220000001</v>
      </c>
      <c r="AC18" s="359">
        <v>13678.23</v>
      </c>
      <c r="AD18" s="359">
        <v>16703.573609999999</v>
      </c>
      <c r="AE18" s="358">
        <v>0</v>
      </c>
      <c r="AF18" s="359">
        <v>42727.96</v>
      </c>
      <c r="AG18" s="359"/>
      <c r="AH18" s="64" t="s">
        <v>347</v>
      </c>
      <c r="AI18" s="20"/>
    </row>
    <row r="19" spans="1:35" s="22" customFormat="1" ht="27.75" customHeight="1" x14ac:dyDescent="0.25">
      <c r="A19" s="451" t="s">
        <v>76</v>
      </c>
      <c r="B19" s="427"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52"/>
      <c r="B20" s="428"/>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52"/>
      <c r="B21" s="428"/>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22"/>
      <c r="B22" s="428"/>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53"/>
      <c r="B23" s="449"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353</v>
      </c>
      <c r="AI23" s="20"/>
    </row>
    <row r="24" spans="1:35" s="22" customFormat="1" ht="22.5" customHeight="1" x14ac:dyDescent="0.25">
      <c r="A24" s="454"/>
      <c r="B24" s="450"/>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54"/>
      <c r="B25" s="450"/>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47"/>
      <c r="B26" s="450"/>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22"/>
      <c r="B27" s="412"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353</v>
      </c>
      <c r="AI27" s="20"/>
    </row>
    <row r="28" spans="1:35" s="22" customFormat="1" ht="27" hidden="1" customHeight="1" x14ac:dyDescent="0.25">
      <c r="A28" s="422"/>
      <c r="B28" s="412"/>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23"/>
      <c r="B29" s="412"/>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46"/>
      <c r="B30" s="449"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353</v>
      </c>
      <c r="AI30" s="20"/>
    </row>
    <row r="31" spans="1:35" s="22" customFormat="1" ht="96.75" customHeight="1" x14ac:dyDescent="0.25">
      <c r="A31" s="447"/>
      <c r="B31" s="450"/>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48"/>
      <c r="B32" s="450"/>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51" t="s">
        <v>37</v>
      </c>
      <c r="B33" s="427"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353</v>
      </c>
      <c r="AI33" s="20"/>
    </row>
    <row r="34" spans="1:35" s="22" customFormat="1" ht="28.5" customHeight="1" x14ac:dyDescent="0.25">
      <c r="A34" s="452"/>
      <c r="B34" s="428"/>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52"/>
      <c r="B35" s="428"/>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52"/>
      <c r="B36" s="428"/>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22"/>
      <c r="B37" s="428"/>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53"/>
      <c r="B38" s="455"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54"/>
      <c r="B39" s="456"/>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54"/>
      <c r="B40" s="456"/>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47"/>
      <c r="B41" s="456"/>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35"/>
      <c r="B42" s="438"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36"/>
      <c r="B43" s="439"/>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36"/>
      <c r="B44" s="439"/>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37"/>
      <c r="B45" s="440"/>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34"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34"/>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34"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34"/>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41"/>
      <c r="B50" s="438"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42"/>
      <c r="B51" s="439"/>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43"/>
      <c r="B52" s="440"/>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34"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34"/>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35"/>
      <c r="B55" s="438"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36"/>
      <c r="B56" s="439"/>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44"/>
      <c r="B57" s="440"/>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3"/>
      <c r="B58" s="352" t="s">
        <v>401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3"/>
      <c r="B59" s="354"/>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22"/>
      <c r="B60" s="445"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22"/>
      <c r="B61" s="445"/>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23"/>
      <c r="B62" s="445"/>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34"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34"/>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20"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20"/>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21"/>
      <c r="B67" s="424"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22"/>
      <c r="B68" s="425"/>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351</v>
      </c>
      <c r="AI68" s="20"/>
    </row>
    <row r="69" spans="1:35" s="22" customFormat="1" ht="58.5" customHeight="1" x14ac:dyDescent="0.25">
      <c r="A69" s="422"/>
      <c r="B69" s="425"/>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23"/>
      <c r="B70" s="426"/>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13" t="s">
        <v>254</v>
      </c>
      <c r="C71" s="414"/>
      <c r="D71" s="414"/>
      <c r="E71" s="414"/>
      <c r="F71" s="414"/>
      <c r="G71" s="414"/>
      <c r="H71" s="414"/>
      <c r="I71" s="414"/>
      <c r="J71" s="414"/>
      <c r="K71" s="414"/>
      <c r="L71" s="414"/>
      <c r="M71" s="414"/>
      <c r="N71" s="414"/>
      <c r="O71" s="414"/>
      <c r="P71" s="414"/>
      <c r="Q71" s="414"/>
      <c r="R71" s="414"/>
      <c r="S71" s="414"/>
      <c r="T71" s="414"/>
      <c r="U71" s="414"/>
      <c r="V71" s="414"/>
      <c r="W71" s="414"/>
      <c r="X71" s="414"/>
      <c r="Y71" s="414"/>
      <c r="Z71" s="414"/>
      <c r="AA71" s="414"/>
      <c r="AB71" s="414"/>
      <c r="AC71" s="414"/>
      <c r="AD71" s="414"/>
      <c r="AE71" s="414"/>
      <c r="AF71" s="414"/>
      <c r="AG71" s="415"/>
      <c r="AH71" s="48"/>
      <c r="AI71" s="20"/>
    </row>
    <row r="72" spans="1:35" s="21" customFormat="1" ht="23.25" customHeight="1" x14ac:dyDescent="0.25">
      <c r="A72" s="421" t="s">
        <v>38</v>
      </c>
      <c r="B72" s="427"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22"/>
      <c r="B73" s="428"/>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22"/>
      <c r="B74" s="428"/>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22"/>
      <c r="B75" s="429"/>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30"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31"/>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31"/>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354</v>
      </c>
      <c r="AI78" s="23"/>
    </row>
    <row r="79" spans="1:35" s="21" customFormat="1" ht="71.25" customHeight="1" x14ac:dyDescent="0.25">
      <c r="A79" s="127"/>
      <c r="B79" s="431"/>
      <c r="C79" s="126" t="s">
        <v>335</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32"/>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10" t="s">
        <v>257</v>
      </c>
      <c r="B81" s="416"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11"/>
      <c r="B82" s="417"/>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10"/>
      <c r="B83" s="418"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33"/>
      <c r="B84" s="419"/>
      <c r="C84" s="124" t="s">
        <v>344</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11"/>
      <c r="B85" s="419"/>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10"/>
      <c r="B86" s="412"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11"/>
      <c r="B87" s="412"/>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10"/>
      <c r="B88" s="412"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11"/>
      <c r="B89" s="412"/>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10"/>
      <c r="B90" s="412"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11"/>
      <c r="B91" s="412"/>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352</v>
      </c>
    </row>
    <row r="92" spans="1:35" s="10" customFormat="1" ht="23.25" customHeight="1" x14ac:dyDescent="0.25">
      <c r="A92" s="410"/>
      <c r="B92" s="412"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11"/>
      <c r="B93" s="412"/>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13" t="s">
        <v>32</v>
      </c>
      <c r="C94" s="414"/>
      <c r="D94" s="414"/>
      <c r="E94" s="414"/>
      <c r="F94" s="414"/>
      <c r="G94" s="414"/>
      <c r="H94" s="414"/>
      <c r="I94" s="414"/>
      <c r="J94" s="414"/>
      <c r="K94" s="414"/>
      <c r="L94" s="414"/>
      <c r="M94" s="414"/>
      <c r="N94" s="414"/>
      <c r="O94" s="414"/>
      <c r="P94" s="414"/>
      <c r="Q94" s="414"/>
      <c r="R94" s="414"/>
      <c r="S94" s="414"/>
      <c r="T94" s="414"/>
      <c r="U94" s="414"/>
      <c r="V94" s="414"/>
      <c r="W94" s="414"/>
      <c r="X94" s="414"/>
      <c r="Y94" s="414"/>
      <c r="Z94" s="414"/>
      <c r="AA94" s="414"/>
      <c r="AB94" s="414"/>
      <c r="AC94" s="414"/>
      <c r="AD94" s="414"/>
      <c r="AE94" s="414"/>
      <c r="AF94" s="414"/>
      <c r="AG94" s="415"/>
      <c r="AH94" s="75"/>
    </row>
    <row r="95" spans="1:35" s="30" customFormat="1" ht="55.5" customHeight="1" x14ac:dyDescent="0.25">
      <c r="A95" s="410" t="s">
        <v>264</v>
      </c>
      <c r="B95" s="416"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11"/>
      <c r="B96" s="417"/>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10"/>
      <c r="B97" s="418"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11"/>
      <c r="B98" s="419"/>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350</v>
      </c>
    </row>
    <row r="99" spans="1:35" s="10" customFormat="1" ht="23.25" customHeight="1" x14ac:dyDescent="0.25">
      <c r="A99" s="410"/>
      <c r="B99" s="412" t="s">
        <v>349</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329</v>
      </c>
    </row>
    <row r="100" spans="1:35" s="10" customFormat="1" ht="276.75" customHeight="1" x14ac:dyDescent="0.25">
      <c r="A100" s="411"/>
      <c r="B100" s="412"/>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346</v>
      </c>
    </row>
    <row r="101" spans="1:35" s="10" customFormat="1" ht="33" customHeight="1" x14ac:dyDescent="0.25">
      <c r="A101" s="151"/>
      <c r="B101" s="413" t="s">
        <v>267</v>
      </c>
      <c r="C101" s="414"/>
      <c r="D101" s="414"/>
      <c r="E101" s="414"/>
      <c r="F101" s="414"/>
      <c r="G101" s="414"/>
      <c r="H101" s="414"/>
      <c r="I101" s="414"/>
      <c r="J101" s="414"/>
      <c r="K101" s="414"/>
      <c r="L101" s="414"/>
      <c r="M101" s="414"/>
      <c r="N101" s="414"/>
      <c r="O101" s="414"/>
      <c r="P101" s="414"/>
      <c r="Q101" s="414"/>
      <c r="R101" s="414"/>
      <c r="S101" s="414"/>
      <c r="T101" s="414"/>
      <c r="U101" s="414"/>
      <c r="V101" s="414"/>
      <c r="W101" s="414"/>
      <c r="X101" s="414"/>
      <c r="Y101" s="414"/>
      <c r="Z101" s="414"/>
      <c r="AA101" s="414"/>
      <c r="AB101" s="414"/>
      <c r="AC101" s="414"/>
      <c r="AD101" s="414"/>
      <c r="AE101" s="414"/>
      <c r="AF101" s="414"/>
      <c r="AG101" s="415"/>
      <c r="AH101" s="75"/>
    </row>
    <row r="102" spans="1:35" s="30" customFormat="1" ht="45.75" customHeight="1" x14ac:dyDescent="0.25">
      <c r="A102" s="410" t="s">
        <v>268</v>
      </c>
      <c r="B102" s="416"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11"/>
      <c r="B103" s="417"/>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10"/>
      <c r="B104" s="418"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11"/>
      <c r="B105" s="419"/>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348</v>
      </c>
    </row>
    <row r="106" spans="1:35" s="10" customFormat="1" ht="23.25" customHeight="1" x14ac:dyDescent="0.25">
      <c r="A106" s="410"/>
      <c r="B106" s="412"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11"/>
      <c r="B107" s="412"/>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5"/>
      <c r="B108" s="287" t="s">
        <v>358</v>
      </c>
      <c r="C108" s="288" t="s">
        <v>20</v>
      </c>
      <c r="D108" s="289">
        <f>D109+D110+D111</f>
        <v>1440.52</v>
      </c>
      <c r="E108" s="289">
        <f t="shared" ref="E108:F108" si="164">E109+E110+E111</f>
        <v>1440.52</v>
      </c>
      <c r="F108" s="289">
        <f t="shared" si="164"/>
        <v>1440.52</v>
      </c>
      <c r="G108" s="289">
        <f>G109+G110+G111</f>
        <v>1440.52</v>
      </c>
      <c r="H108" s="70">
        <f t="shared" ref="H108:H111" si="165">IFERROR(G108/D108*100,0)</f>
        <v>100</v>
      </c>
      <c r="I108" s="70">
        <f t="shared" ref="I108:I111" si="166">IFERROR(G108/E108*100,0)</f>
        <v>100</v>
      </c>
      <c r="J108" s="290">
        <f>SUM(J109+J110+J111)</f>
        <v>0</v>
      </c>
      <c r="K108" s="290">
        <f t="shared" ref="K108:AG108" si="167">SUM(K109+K110+K111)</f>
        <v>0</v>
      </c>
      <c r="L108" s="290">
        <f t="shared" si="167"/>
        <v>0</v>
      </c>
      <c r="M108" s="290">
        <f t="shared" si="167"/>
        <v>0</v>
      </c>
      <c r="N108" s="290">
        <f t="shared" si="167"/>
        <v>0</v>
      </c>
      <c r="O108" s="290">
        <f t="shared" si="167"/>
        <v>0</v>
      </c>
      <c r="P108" s="290">
        <f t="shared" si="167"/>
        <v>0</v>
      </c>
      <c r="Q108" s="290">
        <f t="shared" si="167"/>
        <v>0</v>
      </c>
      <c r="R108" s="290">
        <f t="shared" si="167"/>
        <v>1440.52</v>
      </c>
      <c r="S108" s="290">
        <f t="shared" si="167"/>
        <v>0</v>
      </c>
      <c r="T108" s="290">
        <f t="shared" si="167"/>
        <v>0</v>
      </c>
      <c r="U108" s="290">
        <f t="shared" si="167"/>
        <v>0</v>
      </c>
      <c r="V108" s="290">
        <f t="shared" si="167"/>
        <v>0</v>
      </c>
      <c r="W108" s="290">
        <f t="shared" si="167"/>
        <v>0</v>
      </c>
      <c r="X108" s="290">
        <f t="shared" si="167"/>
        <v>0</v>
      </c>
      <c r="Y108" s="290">
        <f t="shared" si="167"/>
        <v>0</v>
      </c>
      <c r="Z108" s="290">
        <f t="shared" si="167"/>
        <v>0</v>
      </c>
      <c r="AA108" s="290">
        <f t="shared" si="167"/>
        <v>0</v>
      </c>
      <c r="AB108" s="290">
        <f t="shared" si="167"/>
        <v>0</v>
      </c>
      <c r="AC108" s="290">
        <f t="shared" si="167"/>
        <v>1440.52</v>
      </c>
      <c r="AD108" s="290">
        <f t="shared" si="167"/>
        <v>0</v>
      </c>
      <c r="AE108" s="290">
        <f t="shared" si="167"/>
        <v>0</v>
      </c>
      <c r="AF108" s="290">
        <f t="shared" si="167"/>
        <v>0</v>
      </c>
      <c r="AG108" s="290">
        <f t="shared" si="167"/>
        <v>0</v>
      </c>
      <c r="AH108" s="389" t="s">
        <v>455</v>
      </c>
    </row>
    <row r="109" spans="1:35" s="10" customFormat="1" ht="71.25" customHeight="1" x14ac:dyDescent="0.25">
      <c r="A109" s="135"/>
      <c r="B109" s="286"/>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2">
        <v>1006.2</v>
      </c>
      <c r="S109" s="292"/>
      <c r="T109" s="71"/>
      <c r="U109" s="71"/>
      <c r="V109" s="71"/>
      <c r="W109" s="71"/>
      <c r="X109" s="71"/>
      <c r="Y109" s="71"/>
      <c r="Z109" s="71"/>
      <c r="AA109" s="71"/>
      <c r="AB109" s="71"/>
      <c r="AC109" s="71">
        <v>1006.2</v>
      </c>
      <c r="AD109" s="71"/>
      <c r="AE109" s="71"/>
      <c r="AF109" s="71"/>
      <c r="AG109" s="71"/>
      <c r="AH109" s="72"/>
    </row>
    <row r="110" spans="1:35" ht="30" x14ac:dyDescent="0.25">
      <c r="A110" s="291"/>
      <c r="B110" s="291"/>
      <c r="C110" s="124" t="s">
        <v>344</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1"/>
      <c r="K110" s="291"/>
      <c r="L110" s="291"/>
      <c r="M110" s="291"/>
      <c r="N110" s="291"/>
      <c r="O110" s="291"/>
      <c r="P110" s="291"/>
      <c r="Q110" s="291"/>
      <c r="R110" s="294">
        <v>333.32</v>
      </c>
      <c r="S110" s="293"/>
      <c r="T110" s="291"/>
      <c r="U110" s="291"/>
      <c r="V110" s="291"/>
      <c r="W110" s="291"/>
      <c r="X110" s="291"/>
      <c r="Y110" s="291"/>
      <c r="Z110" s="291"/>
      <c r="AA110" s="291"/>
      <c r="AB110" s="291"/>
      <c r="AC110" s="291">
        <v>333.32</v>
      </c>
      <c r="AD110" s="291"/>
      <c r="AE110" s="291"/>
      <c r="AF110" s="291"/>
      <c r="AG110" s="291"/>
      <c r="AH110" s="291"/>
    </row>
    <row r="111" spans="1:35" ht="30" x14ac:dyDescent="0.25">
      <c r="A111" s="291"/>
      <c r="B111" s="291"/>
      <c r="C111" s="126" t="s">
        <v>22</v>
      </c>
      <c r="D111" s="70">
        <f t="shared" si="168"/>
        <v>101</v>
      </c>
      <c r="E111" s="70">
        <f t="shared" si="169"/>
        <v>101</v>
      </c>
      <c r="F111" s="70">
        <f t="shared" si="170"/>
        <v>101</v>
      </c>
      <c r="G111" s="70">
        <f t="shared" si="171"/>
        <v>101</v>
      </c>
      <c r="H111" s="70">
        <f t="shared" si="165"/>
        <v>100</v>
      </c>
      <c r="I111" s="70">
        <f t="shared" si="166"/>
        <v>100</v>
      </c>
      <c r="J111" s="291"/>
      <c r="K111" s="291"/>
      <c r="L111" s="291"/>
      <c r="M111" s="291"/>
      <c r="N111" s="291"/>
      <c r="O111" s="291"/>
      <c r="P111" s="291"/>
      <c r="Q111" s="291"/>
      <c r="R111" s="294">
        <v>101</v>
      </c>
      <c r="S111" s="293"/>
      <c r="T111" s="291"/>
      <c r="U111" s="291"/>
      <c r="V111" s="291"/>
      <c r="W111" s="291"/>
      <c r="X111" s="291"/>
      <c r="Y111" s="291"/>
      <c r="Z111" s="291"/>
      <c r="AA111" s="291"/>
      <c r="AB111" s="291"/>
      <c r="AC111" s="291">
        <v>101</v>
      </c>
      <c r="AD111" s="291"/>
      <c r="AE111" s="291"/>
      <c r="AF111" s="291"/>
      <c r="AG111" s="291"/>
      <c r="AH111" s="291"/>
    </row>
  </sheetData>
  <customSheetViews>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1"/>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5"/>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7"/>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9"/>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1"/>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2"/>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1"/>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2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3"/>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4"/>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25"/>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6"/>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7"/>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pane="topRight" activeCell="G1" sqref="G1"/>
      <selection pane="bottomLeft" activeCell="A8" sqref="A8"/>
      <selection pane="bottomRight" activeCell="A36" sqref="A36:XFD3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8" customWidth="1"/>
    <col min="6" max="6" width="17.140625" style="130" customWidth="1"/>
    <col min="7" max="7" width="17.85546875" style="398"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2" customWidth="1"/>
    <col min="32" max="33" width="11.5703125" style="8" customWidth="1"/>
    <col min="34" max="34" width="38.5703125" style="8" customWidth="1"/>
    <col min="35" max="16384" width="9.140625" style="8"/>
  </cols>
  <sheetData>
    <row r="1" spans="1:40" ht="23.25" customHeight="1" x14ac:dyDescent="0.25">
      <c r="A1" s="130"/>
      <c r="B1" s="130"/>
      <c r="C1" s="407"/>
      <c r="D1" s="395"/>
      <c r="E1" s="394"/>
      <c r="F1" s="395"/>
      <c r="G1" s="394"/>
      <c r="H1" s="395"/>
      <c r="I1" s="395"/>
      <c r="J1" s="396"/>
      <c r="K1" s="396"/>
      <c r="L1" s="396"/>
      <c r="M1" s="396"/>
      <c r="N1" s="396"/>
      <c r="O1" s="396"/>
      <c r="P1" s="396"/>
      <c r="Q1" s="396"/>
      <c r="R1" s="396"/>
      <c r="S1" s="396"/>
      <c r="T1" s="396"/>
      <c r="U1" s="396"/>
      <c r="V1" s="305"/>
      <c r="W1" s="305"/>
      <c r="X1" s="305"/>
      <c r="Y1" s="305"/>
      <c r="Z1" s="305"/>
      <c r="AA1" s="305"/>
      <c r="AB1" s="305"/>
      <c r="AC1" s="305"/>
      <c r="AD1" s="397"/>
      <c r="AE1" s="397"/>
      <c r="AF1" s="397"/>
      <c r="AG1" s="396"/>
      <c r="AH1" s="408"/>
      <c r="AI1" s="130"/>
      <c r="AJ1" s="130"/>
      <c r="AK1" s="130"/>
      <c r="AL1" s="130"/>
      <c r="AM1" s="130"/>
      <c r="AN1" s="130"/>
    </row>
    <row r="2" spans="1:40" ht="15.75" x14ac:dyDescent="0.25">
      <c r="A2" s="145"/>
      <c r="B2" s="145"/>
      <c r="C2" s="543" t="s">
        <v>24</v>
      </c>
      <c r="D2" s="543"/>
      <c r="E2" s="543"/>
      <c r="F2" s="543"/>
      <c r="G2" s="543"/>
      <c r="H2" s="543"/>
      <c r="I2" s="543"/>
      <c r="J2" s="543"/>
      <c r="K2" s="543"/>
      <c r="L2" s="543"/>
      <c r="M2" s="543"/>
      <c r="N2" s="543"/>
      <c r="O2" s="543"/>
      <c r="P2" s="543"/>
      <c r="Q2" s="543"/>
      <c r="R2" s="543"/>
      <c r="S2" s="543"/>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44" t="s">
        <v>215</v>
      </c>
      <c r="D3" s="544"/>
      <c r="E3" s="544"/>
      <c r="F3" s="544"/>
      <c r="G3" s="544"/>
      <c r="H3" s="544"/>
      <c r="I3" s="544"/>
      <c r="J3" s="544"/>
      <c r="K3" s="544"/>
      <c r="L3" s="544"/>
      <c r="M3" s="544"/>
      <c r="N3" s="544"/>
      <c r="O3" s="544"/>
      <c r="P3" s="544"/>
      <c r="Q3" s="544"/>
      <c r="R3" s="544"/>
      <c r="S3" s="544"/>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45" t="s">
        <v>26</v>
      </c>
      <c r="B4" s="548" t="s">
        <v>29</v>
      </c>
      <c r="C4" s="548" t="s">
        <v>30</v>
      </c>
      <c r="D4" s="481" t="s">
        <v>1</v>
      </c>
      <c r="E4" s="551" t="s">
        <v>1</v>
      </c>
      <c r="F4" s="481" t="s">
        <v>2</v>
      </c>
      <c r="G4" s="551" t="s">
        <v>3</v>
      </c>
      <c r="H4" s="539" t="s">
        <v>4</v>
      </c>
      <c r="I4" s="540"/>
      <c r="J4" s="539" t="s">
        <v>5</v>
      </c>
      <c r="K4" s="540"/>
      <c r="L4" s="539" t="s">
        <v>6</v>
      </c>
      <c r="M4" s="540"/>
      <c r="N4" s="539" t="s">
        <v>7</v>
      </c>
      <c r="O4" s="540"/>
      <c r="P4" s="539" t="s">
        <v>8</v>
      </c>
      <c r="Q4" s="540"/>
      <c r="R4" s="539" t="s">
        <v>9</v>
      </c>
      <c r="S4" s="540"/>
      <c r="T4" s="539" t="s">
        <v>10</v>
      </c>
      <c r="U4" s="540"/>
      <c r="V4" s="539" t="s">
        <v>11</v>
      </c>
      <c r="W4" s="540"/>
      <c r="X4" s="539" t="s">
        <v>12</v>
      </c>
      <c r="Y4" s="540"/>
      <c r="Z4" s="539" t="s">
        <v>13</v>
      </c>
      <c r="AA4" s="540"/>
      <c r="AB4" s="539" t="s">
        <v>14</v>
      </c>
      <c r="AC4" s="540"/>
      <c r="AD4" s="539" t="s">
        <v>15</v>
      </c>
      <c r="AE4" s="540"/>
      <c r="AF4" s="539" t="s">
        <v>16</v>
      </c>
      <c r="AG4" s="540"/>
      <c r="AH4" s="463" t="s">
        <v>17</v>
      </c>
      <c r="AI4" s="32"/>
      <c r="AJ4" s="32"/>
      <c r="AK4" s="32"/>
      <c r="AL4" s="32"/>
      <c r="AM4" s="32"/>
      <c r="AN4" s="32"/>
    </row>
    <row r="5" spans="1:40" s="10" customFormat="1" ht="39" customHeight="1" x14ac:dyDescent="0.25">
      <c r="A5" s="546"/>
      <c r="B5" s="549"/>
      <c r="C5" s="549"/>
      <c r="D5" s="482"/>
      <c r="E5" s="552"/>
      <c r="F5" s="482"/>
      <c r="G5" s="552"/>
      <c r="H5" s="541"/>
      <c r="I5" s="542"/>
      <c r="J5" s="541"/>
      <c r="K5" s="542"/>
      <c r="L5" s="541"/>
      <c r="M5" s="542"/>
      <c r="N5" s="541"/>
      <c r="O5" s="542"/>
      <c r="P5" s="541"/>
      <c r="Q5" s="542"/>
      <c r="R5" s="541"/>
      <c r="S5" s="542"/>
      <c r="T5" s="541"/>
      <c r="U5" s="542"/>
      <c r="V5" s="541"/>
      <c r="W5" s="542"/>
      <c r="X5" s="541"/>
      <c r="Y5" s="542"/>
      <c r="Z5" s="541"/>
      <c r="AA5" s="542"/>
      <c r="AB5" s="541"/>
      <c r="AC5" s="542"/>
      <c r="AD5" s="541"/>
      <c r="AE5" s="542"/>
      <c r="AF5" s="541"/>
      <c r="AG5" s="542"/>
      <c r="AH5" s="464"/>
      <c r="AI5" s="32"/>
      <c r="AJ5" s="32"/>
      <c r="AK5" s="32"/>
      <c r="AL5" s="32"/>
      <c r="AM5" s="32"/>
      <c r="AN5" s="32"/>
    </row>
    <row r="6" spans="1:40" s="10" customFormat="1" ht="64.5" customHeight="1" x14ac:dyDescent="0.25">
      <c r="A6" s="547"/>
      <c r="B6" s="550"/>
      <c r="C6" s="550"/>
      <c r="D6" s="121">
        <v>2025</v>
      </c>
      <c r="E6" s="311">
        <v>45992</v>
      </c>
      <c r="F6" s="274">
        <v>45992</v>
      </c>
      <c r="G6" s="311">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65"/>
      <c r="AI6" s="32"/>
      <c r="AJ6" s="32"/>
      <c r="AK6" s="32"/>
      <c r="AL6" s="32"/>
      <c r="AM6" s="32"/>
      <c r="AN6" s="32"/>
    </row>
    <row r="7" spans="1:40" s="10" customFormat="1" ht="15.75" x14ac:dyDescent="0.25">
      <c r="A7" s="40">
        <v>1</v>
      </c>
      <c r="B7" s="40">
        <v>2</v>
      </c>
      <c r="C7" s="40">
        <v>3</v>
      </c>
      <c r="D7" s="40">
        <v>4</v>
      </c>
      <c r="E7" s="313">
        <v>5</v>
      </c>
      <c r="F7" s="40">
        <v>6</v>
      </c>
      <c r="G7" s="313">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60"/>
      <c r="B8" s="463" t="s">
        <v>23</v>
      </c>
      <c r="C8" s="69" t="s">
        <v>20</v>
      </c>
      <c r="D8" s="70">
        <f>D9+D10+D11</f>
        <v>31437.379300000001</v>
      </c>
      <c r="E8" s="165">
        <f>E9+E10+E11</f>
        <v>26615.727299999999</v>
      </c>
      <c r="F8" s="70">
        <f>F9+F10+F11</f>
        <v>26370.554</v>
      </c>
      <c r="G8" s="165">
        <f>G9+G10+G11</f>
        <v>26370.554</v>
      </c>
      <c r="H8" s="70">
        <f>IFERROR(G8/D8*100,0)</f>
        <v>83.882799988992716</v>
      </c>
      <c r="I8" s="70">
        <f>IFERROR(G8/E8*100,0)</f>
        <v>99.078840501946388</v>
      </c>
      <c r="J8" s="71">
        <f t="shared" ref="J8:AF8" si="0">J9+J10+J11</f>
        <v>3176.6419999999998</v>
      </c>
      <c r="K8" s="71">
        <f t="shared" si="0"/>
        <v>1905.587</v>
      </c>
      <c r="L8" s="71">
        <f t="shared" si="0"/>
        <v>2926.279</v>
      </c>
      <c r="M8" s="71">
        <f t="shared" si="0"/>
        <v>3911.8990000000003</v>
      </c>
      <c r="N8" s="71">
        <f t="shared" si="0"/>
        <v>2040.452</v>
      </c>
      <c r="O8" s="71">
        <f t="shared" si="0"/>
        <v>1628.4370000000001</v>
      </c>
      <c r="P8" s="71">
        <f t="shared" si="0"/>
        <v>2920.9303</v>
      </c>
      <c r="Q8" s="71">
        <f t="shared" si="0"/>
        <v>2160.1549999999997</v>
      </c>
      <c r="R8" s="71">
        <f t="shared" si="0"/>
        <v>2459.6239999999998</v>
      </c>
      <c r="S8" s="71">
        <f t="shared" si="0"/>
        <v>2012.037</v>
      </c>
      <c r="T8" s="71">
        <f t="shared" si="0"/>
        <v>2130.902</v>
      </c>
      <c r="U8" s="71">
        <f t="shared" si="0"/>
        <v>2990.71</v>
      </c>
      <c r="V8" s="71">
        <f t="shared" si="0"/>
        <v>2978.2</v>
      </c>
      <c r="W8" s="71">
        <f t="shared" si="0"/>
        <v>2718.4050000000002</v>
      </c>
      <c r="X8" s="71">
        <f t="shared" si="0"/>
        <v>2314.9589999999998</v>
      </c>
      <c r="Y8" s="71">
        <f t="shared" si="0"/>
        <v>1764.7130000000002</v>
      </c>
      <c r="Z8" s="71">
        <f t="shared" si="0"/>
        <v>1996.318</v>
      </c>
      <c r="AA8" s="71">
        <f t="shared" si="0"/>
        <v>2233.3999999999996</v>
      </c>
      <c r="AB8" s="71">
        <f t="shared" si="0"/>
        <v>2508.1639999999998</v>
      </c>
      <c r="AC8" s="71">
        <f t="shared" si="0"/>
        <v>2821.518</v>
      </c>
      <c r="AD8" s="71">
        <f t="shared" si="0"/>
        <v>1944.9170000000001</v>
      </c>
      <c r="AE8" s="71">
        <f t="shared" si="0"/>
        <v>2223.6930000000002</v>
      </c>
      <c r="AF8" s="71">
        <f t="shared" si="0"/>
        <v>4039.9919999999993</v>
      </c>
      <c r="AG8" s="71">
        <f>AG9+AG10+AG11</f>
        <v>0</v>
      </c>
      <c r="AH8" s="344"/>
      <c r="AI8" s="25"/>
      <c r="AJ8" s="25"/>
      <c r="AK8" s="25"/>
      <c r="AL8" s="25"/>
      <c r="AM8" s="25"/>
      <c r="AN8" s="25"/>
    </row>
    <row r="9" spans="1:40" s="21" customFormat="1" ht="31.5" customHeight="1" x14ac:dyDescent="0.25">
      <c r="A9" s="461"/>
      <c r="B9" s="464"/>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4"/>
      <c r="AI9" s="25"/>
      <c r="AJ9" s="25"/>
      <c r="AK9" s="25"/>
      <c r="AL9" s="25"/>
      <c r="AM9" s="25"/>
      <c r="AN9" s="25"/>
    </row>
    <row r="10" spans="1:40" s="21" customFormat="1" ht="31.5" customHeight="1" x14ac:dyDescent="0.25">
      <c r="A10" s="461"/>
      <c r="B10" s="464"/>
      <c r="C10" s="391" t="s">
        <v>22</v>
      </c>
      <c r="D10" s="70">
        <f>SUM(J10,L10,N10,P10,R10,T10,V10,X10,Z10,AB10,AD10,AF10)</f>
        <v>12820.499</v>
      </c>
      <c r="E10" s="165">
        <f>J10+L10+N10+P10+R10+T10+V10+X10+Z10+AB10</f>
        <v>10654.508</v>
      </c>
      <c r="F10" s="70">
        <f>G10</f>
        <v>10497.822</v>
      </c>
      <c r="G10" s="165">
        <f>SUM(K10,M10,O10,Q10,S10,U10,W10,Y10,AA10,AC10,AE10,AG10)</f>
        <v>10497.822</v>
      </c>
      <c r="H10" s="70">
        <f>IFERROR(G10/D10*100,0)</f>
        <v>81.883099869981663</v>
      </c>
      <c r="I10" s="70">
        <f>IFERROR(G10/E10*100,0)</f>
        <v>98.529392441208927</v>
      </c>
      <c r="J10" s="71">
        <f>J14+J19+J35</f>
        <v>1383.2259999999999</v>
      </c>
      <c r="K10" s="71">
        <f>K14+K19+K35</f>
        <v>757.19600000000003</v>
      </c>
      <c r="L10" s="71">
        <f t="shared" ref="L10:AF10" si="2">L14+L19+L35</f>
        <v>1010.528</v>
      </c>
      <c r="M10" s="71">
        <f t="shared" si="2"/>
        <v>1181.345</v>
      </c>
      <c r="N10" s="71">
        <f t="shared" si="2"/>
        <v>898.98299999999995</v>
      </c>
      <c r="O10" s="71">
        <f t="shared" si="2"/>
        <v>494.72199999999998</v>
      </c>
      <c r="P10" s="71">
        <f t="shared" si="2"/>
        <v>1372.7380000000001</v>
      </c>
      <c r="Q10" s="71">
        <f>Q14+Q19+Q35</f>
        <v>794.66199999999992</v>
      </c>
      <c r="R10" s="71">
        <f t="shared" si="2"/>
        <v>888.96100000000001</v>
      </c>
      <c r="S10" s="71">
        <f t="shared" si="2"/>
        <v>1000.4300000000001</v>
      </c>
      <c r="T10" s="71">
        <f t="shared" si="2"/>
        <v>952.7170000000001</v>
      </c>
      <c r="U10" s="71">
        <f t="shared" si="2"/>
        <v>1345.46</v>
      </c>
      <c r="V10" s="71">
        <f t="shared" si="2"/>
        <v>1430.952</v>
      </c>
      <c r="W10" s="71">
        <f t="shared" si="2"/>
        <v>1218.701</v>
      </c>
      <c r="X10" s="71">
        <f t="shared" si="2"/>
        <v>971.00700000000006</v>
      </c>
      <c r="Y10" s="71">
        <f t="shared" si="2"/>
        <v>627.68899999999996</v>
      </c>
      <c r="Z10" s="71">
        <f t="shared" si="2"/>
        <v>817.31</v>
      </c>
      <c r="AA10" s="71">
        <f t="shared" si="2"/>
        <v>827.51</v>
      </c>
      <c r="AB10" s="71">
        <f t="shared" si="2"/>
        <v>928.08600000000001</v>
      </c>
      <c r="AC10" s="71">
        <f t="shared" si="2"/>
        <v>1305.6869999999999</v>
      </c>
      <c r="AD10" s="71">
        <f t="shared" si="2"/>
        <v>781.66000000000008</v>
      </c>
      <c r="AE10" s="71">
        <f t="shared" si="2"/>
        <v>944.42000000000007</v>
      </c>
      <c r="AF10" s="71">
        <f t="shared" si="2"/>
        <v>1384.3309999999999</v>
      </c>
      <c r="AG10" s="71">
        <f>AG14+AG19+AG35</f>
        <v>0</v>
      </c>
      <c r="AH10" s="344"/>
      <c r="AI10" s="25"/>
      <c r="AJ10" s="25"/>
      <c r="AK10" s="25"/>
      <c r="AL10" s="25"/>
      <c r="AM10" s="25"/>
      <c r="AN10" s="25"/>
    </row>
    <row r="11" spans="1:40" s="22" customFormat="1" ht="38.25" customHeight="1" x14ac:dyDescent="0.25">
      <c r="A11" s="461"/>
      <c r="B11" s="464"/>
      <c r="C11" s="391" t="s">
        <v>21</v>
      </c>
      <c r="D11" s="70">
        <f>SUM(J11,L11,N11,P11,R11,T11,V11,X11,Z11,AB11,AD11,AF11)</f>
        <v>18612.280299999999</v>
      </c>
      <c r="E11" s="165">
        <f>J11+L11+N11+P11+R11+T11+V11+X11+Z11+AB11+AD11</f>
        <v>15956.619299999998</v>
      </c>
      <c r="F11" s="70">
        <f>G11</f>
        <v>15868.142</v>
      </c>
      <c r="G11" s="165">
        <f>SUM(K11,M11,O11,Q11,S11,U11,W11,Y11,AA11,AC11,AE11,AG11)</f>
        <v>15868.142</v>
      </c>
      <c r="H11" s="70">
        <f>IFERROR(G11/D11*100,0)</f>
        <v>85.256302528390364</v>
      </c>
      <c r="I11" s="70">
        <f>IFERROR(G11/E11*100,0)</f>
        <v>99.445513499215977</v>
      </c>
      <c r="J11" s="70">
        <f>J15+J17+J20+J24+26+J29+J31+J33+J39</f>
        <v>1793.4160000000002</v>
      </c>
      <c r="K11" s="70">
        <f>K15+K17+K20+K24+K26+K29+K31+K33+K39</f>
        <v>1148.3910000000001</v>
      </c>
      <c r="L11" s="70">
        <f>L15+L17+L20+L24+L26+L29+L31+L33+L39</f>
        <v>1915.751</v>
      </c>
      <c r="M11" s="70">
        <f>M15+M17+M20+M24+M26+M29+M31+M33+M39</f>
        <v>2730.5540000000001</v>
      </c>
      <c r="N11" s="70">
        <f t="shared" ref="N11:AD11" si="3">N15+N17+N20+N24+N26+N29+N31+N33+N39</f>
        <v>1141.4690000000001</v>
      </c>
      <c r="O11" s="70">
        <f>O15+O17+O20+O24+O26+O29+O31+O33+O39</f>
        <v>1133.7150000000001</v>
      </c>
      <c r="P11" s="70">
        <f t="shared" si="3"/>
        <v>1546.3922999999998</v>
      </c>
      <c r="Q11" s="70">
        <f>Q15+Q17+Q20+Q24+Q26+Q29+Q31+Q33+Q39</f>
        <v>1363.693</v>
      </c>
      <c r="R11" s="70">
        <f>R15+R17+R20+R24+R26+R29+R31+R33+R39</f>
        <v>1570.663</v>
      </c>
      <c r="S11" s="70">
        <f>S15+S17+S20+S24+S26+S29+S31+S33+S39</f>
        <v>1011.607</v>
      </c>
      <c r="T11" s="70">
        <f t="shared" si="3"/>
        <v>1178.1849999999999</v>
      </c>
      <c r="U11" s="70">
        <f t="shared" si="3"/>
        <v>1645.25</v>
      </c>
      <c r="V11" s="70">
        <f t="shared" si="3"/>
        <v>1547.248</v>
      </c>
      <c r="W11" s="70">
        <f t="shared" si="3"/>
        <v>1499.7040000000002</v>
      </c>
      <c r="X11" s="70">
        <f t="shared" si="3"/>
        <v>1343.952</v>
      </c>
      <c r="Y11" s="70">
        <f t="shared" si="3"/>
        <v>1137.0240000000001</v>
      </c>
      <c r="Z11" s="70">
        <f t="shared" si="3"/>
        <v>1179.008</v>
      </c>
      <c r="AA11" s="70">
        <f>AA15+AA17+AA20+AA24+AA26+AA29+AA31+AA33+AA39</f>
        <v>1405.8899999999999</v>
      </c>
      <c r="AB11" s="70">
        <f t="shared" si="3"/>
        <v>1577.278</v>
      </c>
      <c r="AC11" s="70">
        <f t="shared" si="3"/>
        <v>1513.0410000000002</v>
      </c>
      <c r="AD11" s="70">
        <f t="shared" si="3"/>
        <v>1163.2570000000001</v>
      </c>
      <c r="AE11" s="70">
        <f>AE15+AE17+AE20+AE24+AE26+AE29+AE31+AE33+AE39+AE36</f>
        <v>1279.2730000000001</v>
      </c>
      <c r="AF11" s="70">
        <f>AF15+AF17+AF20+AF24+AF26+AF29+AF31+AF33+AF39</f>
        <v>2655.6609999999996</v>
      </c>
      <c r="AG11" s="70">
        <f>AG15+AG17+AG20+AG24+AG26+AG29+AG31+AG33+AG39</f>
        <v>0</v>
      </c>
      <c r="AH11" s="75"/>
      <c r="AI11" s="26"/>
      <c r="AJ11" s="26"/>
      <c r="AK11" s="26"/>
      <c r="AL11" s="26"/>
      <c r="AM11" s="26"/>
      <c r="AN11" s="26"/>
    </row>
    <row r="12" spans="1:40" s="22" customFormat="1" ht="18.75" customHeight="1" x14ac:dyDescent="0.25">
      <c r="A12" s="132" t="s">
        <v>151</v>
      </c>
      <c r="B12" s="500" t="s">
        <v>216</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c r="AI12" s="26"/>
      <c r="AJ12" s="26"/>
      <c r="AK12" s="26"/>
      <c r="AL12" s="26"/>
      <c r="AM12" s="26"/>
      <c r="AN12" s="26"/>
    </row>
    <row r="13" spans="1:40" s="205" customFormat="1" ht="218.25" customHeight="1" x14ac:dyDescent="0.25">
      <c r="A13" s="460" t="s">
        <v>152</v>
      </c>
      <c r="B13" s="416" t="s">
        <v>217</v>
      </c>
      <c r="C13" s="69" t="s">
        <v>20</v>
      </c>
      <c r="D13" s="71">
        <f>D14+D15</f>
        <v>645.1</v>
      </c>
      <c r="E13" s="256">
        <f>E14+E15</f>
        <v>486.07500000000005</v>
      </c>
      <c r="F13" s="71">
        <f t="shared" ref="F13:AF13" si="4">F14+F15</f>
        <v>392.774</v>
      </c>
      <c r="G13" s="256">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70" t="s">
        <v>407</v>
      </c>
      <c r="AI13" s="160"/>
      <c r="AJ13" s="25"/>
      <c r="AK13" s="25"/>
      <c r="AL13" s="25"/>
      <c r="AM13" s="25"/>
      <c r="AN13" s="25"/>
    </row>
    <row r="14" spans="1:40" s="21" customFormat="1" ht="73.5" customHeight="1" x14ac:dyDescent="0.25">
      <c r="A14" s="461"/>
      <c r="B14" s="506"/>
      <c r="C14" s="391"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4"/>
      <c r="AI14" s="160"/>
      <c r="AJ14" s="25"/>
      <c r="AK14" s="25"/>
      <c r="AL14" s="25"/>
      <c r="AM14" s="25"/>
      <c r="AN14" s="25"/>
    </row>
    <row r="15" spans="1:40" s="21" customFormat="1" ht="29.25" customHeight="1" x14ac:dyDescent="0.25">
      <c r="A15" s="553"/>
      <c r="B15" s="554"/>
      <c r="C15" s="391"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4"/>
      <c r="AI15" s="160"/>
      <c r="AJ15" s="25"/>
      <c r="AK15" s="25"/>
      <c r="AL15" s="25"/>
      <c r="AM15" s="25"/>
      <c r="AN15" s="25"/>
    </row>
    <row r="16" spans="1:40" s="204" customFormat="1" ht="82.5" customHeight="1" x14ac:dyDescent="0.25">
      <c r="A16" s="460" t="s">
        <v>218</v>
      </c>
      <c r="B16" s="416" t="s">
        <v>219</v>
      </c>
      <c r="C16" s="69" t="s">
        <v>20</v>
      </c>
      <c r="D16" s="70">
        <f>D17</f>
        <v>9985.8989999999994</v>
      </c>
      <c r="E16" s="165">
        <f>E17</f>
        <v>8064.0049999999992</v>
      </c>
      <c r="F16" s="70">
        <f>F17</f>
        <v>7748.9749999999995</v>
      </c>
      <c r="G16" s="165">
        <f>G17</f>
        <v>7748.9749999999995</v>
      </c>
      <c r="H16" s="70">
        <f t="shared" si="5"/>
        <v>77.599172593273778</v>
      </c>
      <c r="I16" s="70">
        <f t="shared" si="6"/>
        <v>96.093380398449654</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1921.894</v>
      </c>
      <c r="AG16" s="71">
        <f t="shared" si="7"/>
        <v>0</v>
      </c>
      <c r="AH16" s="75" t="s">
        <v>406</v>
      </c>
      <c r="AI16" s="24"/>
      <c r="AJ16" s="25"/>
      <c r="AK16" s="25"/>
      <c r="AL16" s="25"/>
      <c r="AM16" s="25"/>
      <c r="AN16" s="25"/>
    </row>
    <row r="17" spans="1:40" s="22" customFormat="1" ht="56.25" customHeight="1" x14ac:dyDescent="0.25">
      <c r="A17" s="462"/>
      <c r="B17" s="417"/>
      <c r="C17" s="391" t="s">
        <v>21</v>
      </c>
      <c r="D17" s="74">
        <f>SUM(J17,L17,N17,P17,R17,T17,V17,X17,Z17,AB17,AD17,AF17)</f>
        <v>9985.8989999999994</v>
      </c>
      <c r="E17" s="170">
        <f>J17+L17+N17+P17+R17+T17+V17+X17+Z17+AB17+AD17</f>
        <v>8064.0049999999992</v>
      </c>
      <c r="F17" s="74">
        <f>G17</f>
        <v>7748.9749999999995</v>
      </c>
      <c r="G17" s="170">
        <f>SUM(K17,M17,O17,Q17,S17,U17,W17,Y17,AA17,AC17,AE17,AG17)</f>
        <v>7748.9749999999995</v>
      </c>
      <c r="H17" s="74">
        <f t="shared" si="5"/>
        <v>77.599172593273778</v>
      </c>
      <c r="I17" s="74">
        <f t="shared" si="6"/>
        <v>96.093380398449654</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1921.894</v>
      </c>
      <c r="AG17" s="67">
        <v>0</v>
      </c>
      <c r="AH17" s="75"/>
      <c r="AI17" s="24"/>
      <c r="AJ17" s="26"/>
      <c r="AK17" s="26"/>
      <c r="AL17" s="26"/>
      <c r="AM17" s="26"/>
      <c r="AN17" s="26"/>
    </row>
    <row r="18" spans="1:40" s="206" customFormat="1" ht="55.5" customHeight="1" x14ac:dyDescent="0.25">
      <c r="A18" s="460" t="s">
        <v>220</v>
      </c>
      <c r="B18" s="416" t="s">
        <v>221</v>
      </c>
      <c r="C18" s="69" t="s">
        <v>20</v>
      </c>
      <c r="D18" s="70">
        <f>D19+D20</f>
        <v>2482.8030000000003</v>
      </c>
      <c r="E18" s="165">
        <f>E19+E20</f>
        <v>2236.4390000000003</v>
      </c>
      <c r="F18" s="70">
        <f t="shared" ref="F18:G18" si="8">F19+F20</f>
        <v>2029.6820000000002</v>
      </c>
      <c r="G18" s="165">
        <f t="shared" si="8"/>
        <v>2029.6820000000002</v>
      </c>
      <c r="H18" s="70">
        <f t="shared" si="5"/>
        <v>81.74961928111091</v>
      </c>
      <c r="I18" s="70">
        <f t="shared" si="6"/>
        <v>90.755079838976158</v>
      </c>
      <c r="J18" s="71">
        <f t="shared" ref="J18:AF18" si="9">J19+J20</f>
        <v>254.137</v>
      </c>
      <c r="K18" s="71">
        <f>K19+K20</f>
        <v>146.232</v>
      </c>
      <c r="L18" s="71">
        <f t="shared" si="9"/>
        <v>180.916</v>
      </c>
      <c r="M18" s="71">
        <f t="shared" si="9"/>
        <v>206.92600000000002</v>
      </c>
      <c r="N18" s="71">
        <f t="shared" si="9"/>
        <v>208.024</v>
      </c>
      <c r="O18" s="71">
        <f t="shared" si="9"/>
        <v>0</v>
      </c>
      <c r="P18" s="71">
        <f t="shared" si="9"/>
        <v>168.93299999999999</v>
      </c>
      <c r="Q18" s="71">
        <f t="shared" si="9"/>
        <v>204.43299999999999</v>
      </c>
      <c r="R18" s="71">
        <f t="shared" si="9"/>
        <v>151.97900000000001</v>
      </c>
      <c r="S18" s="71">
        <f t="shared" si="9"/>
        <v>106.2</v>
      </c>
      <c r="T18" s="71">
        <f t="shared" si="9"/>
        <v>379.435</v>
      </c>
      <c r="U18" s="71">
        <f t="shared" si="9"/>
        <v>188.45</v>
      </c>
      <c r="V18" s="71">
        <f t="shared" si="9"/>
        <v>273.57</v>
      </c>
      <c r="W18" s="71">
        <f t="shared" si="9"/>
        <v>420.29</v>
      </c>
      <c r="X18" s="71">
        <f t="shared" si="9"/>
        <v>151.97800000000001</v>
      </c>
      <c r="Y18" s="71">
        <f t="shared" si="9"/>
        <v>117.736</v>
      </c>
      <c r="Z18" s="71">
        <f t="shared" si="9"/>
        <v>151.97800000000001</v>
      </c>
      <c r="AA18" s="71">
        <f t="shared" si="9"/>
        <v>185.91</v>
      </c>
      <c r="AB18" s="71">
        <f t="shared" si="9"/>
        <v>163.511</v>
      </c>
      <c r="AC18" s="71">
        <f t="shared" si="9"/>
        <v>207.816</v>
      </c>
      <c r="AD18" s="71">
        <f t="shared" si="9"/>
        <v>151.97800000000001</v>
      </c>
      <c r="AE18" s="71">
        <f>AE19+AE20</f>
        <v>245.68900000000002</v>
      </c>
      <c r="AF18" s="71">
        <f t="shared" si="9"/>
        <v>246.364</v>
      </c>
      <c r="AG18" s="71">
        <f>AG19+AG20</f>
        <v>0</v>
      </c>
      <c r="AH18" s="43" t="s">
        <v>356</v>
      </c>
      <c r="AI18" s="24"/>
      <c r="AJ18" s="25"/>
      <c r="AK18" s="25"/>
      <c r="AL18" s="25"/>
      <c r="AM18" s="25"/>
      <c r="AN18" s="25"/>
    </row>
    <row r="19" spans="1:40" s="21" customFormat="1" ht="45" customHeight="1" x14ac:dyDescent="0.25">
      <c r="A19" s="461"/>
      <c r="B19" s="506"/>
      <c r="C19" s="391" t="s">
        <v>22</v>
      </c>
      <c r="D19" s="74">
        <f>SUM(J19,L19,N19,P19,R19,T19,V19,X19,Z19,AB19,AD19,AF19)</f>
        <v>2370.4010000000003</v>
      </c>
      <c r="E19" s="170">
        <f>J19+L19+N19+P19+R19+T19+V19+X19+Z19+AB19+AD19</f>
        <v>2124.0370000000003</v>
      </c>
      <c r="F19" s="74">
        <f>G19</f>
        <v>1918.7090000000003</v>
      </c>
      <c r="G19" s="170">
        <f>SUM(K19,M19,O19,Q19,S19,U19,W19,Y19,AA19,AC19,AE19,AG19)</f>
        <v>1918.7090000000003</v>
      </c>
      <c r="H19" s="74">
        <f t="shared" si="5"/>
        <v>80.944489982918498</v>
      </c>
      <c r="I19" s="74">
        <f t="shared" si="6"/>
        <v>90.333125082096032</v>
      </c>
      <c r="J19" s="67">
        <v>248.60900000000001</v>
      </c>
      <c r="K19" s="67">
        <v>140.70500000000001</v>
      </c>
      <c r="L19" s="67">
        <v>180.916</v>
      </c>
      <c r="M19" s="67">
        <v>206.376</v>
      </c>
      <c r="N19" s="67">
        <v>208.024</v>
      </c>
      <c r="O19" s="67">
        <v>0</v>
      </c>
      <c r="P19" s="67">
        <v>161.57499999999999</v>
      </c>
      <c r="Q19" s="67">
        <v>197.57</v>
      </c>
      <c r="R19" s="67">
        <v>151.97900000000001</v>
      </c>
      <c r="S19" s="67">
        <v>99.31</v>
      </c>
      <c r="T19" s="67">
        <v>323.03500000000003</v>
      </c>
      <c r="U19" s="67">
        <v>146.72999999999999</v>
      </c>
      <c r="V19" s="67">
        <v>237.81200000000001</v>
      </c>
      <c r="W19" s="67">
        <v>413.43</v>
      </c>
      <c r="X19" s="67">
        <v>151.97800000000001</v>
      </c>
      <c r="Y19" s="67">
        <v>117.736</v>
      </c>
      <c r="Z19" s="67">
        <v>151.97800000000001</v>
      </c>
      <c r="AA19" s="67">
        <v>185.91</v>
      </c>
      <c r="AB19" s="67">
        <v>156.15299999999999</v>
      </c>
      <c r="AC19" s="67">
        <v>200.953</v>
      </c>
      <c r="AD19" s="67">
        <v>151.97800000000001</v>
      </c>
      <c r="AE19" s="67">
        <v>209.989</v>
      </c>
      <c r="AF19" s="67">
        <v>246.364</v>
      </c>
      <c r="AG19" s="67">
        <v>0</v>
      </c>
      <c r="AH19" s="344"/>
      <c r="AI19" s="24"/>
      <c r="AJ19" s="25"/>
      <c r="AK19" s="25"/>
      <c r="AL19" s="25"/>
      <c r="AM19" s="25"/>
      <c r="AN19" s="25"/>
    </row>
    <row r="20" spans="1:40" s="22" customFormat="1" ht="63" customHeight="1" x14ac:dyDescent="0.25">
      <c r="A20" s="462"/>
      <c r="B20" s="417"/>
      <c r="C20" s="391" t="s">
        <v>21</v>
      </c>
      <c r="D20" s="74">
        <f>SUM(J20,L20,N20,P20,R20,T20,V20,X20,Z20,AB20,AD20,AF20)</f>
        <v>112.40200000000002</v>
      </c>
      <c r="E20" s="170">
        <f>J20+L20+N20+P20+R20+T20+V20+X20+Z20+AB20+AD20</f>
        <v>112.40200000000002</v>
      </c>
      <c r="F20" s="74">
        <f>G20</f>
        <v>110.973</v>
      </c>
      <c r="G20" s="170">
        <f>SUM(K20,M20,O20,Q20,S20,U20,W20,Y20,AA20,AC20,AE20,AG20)</f>
        <v>110.973</v>
      </c>
      <c r="H20" s="74">
        <f t="shared" si="5"/>
        <v>98.728670308357493</v>
      </c>
      <c r="I20" s="74">
        <f t="shared" si="6"/>
        <v>98.728670308357493</v>
      </c>
      <c r="J20" s="67">
        <v>5.5279999999999996</v>
      </c>
      <c r="K20" s="67">
        <v>5.5270000000000001</v>
      </c>
      <c r="L20" s="67">
        <v>0</v>
      </c>
      <c r="M20" s="67">
        <v>0.55000000000000004</v>
      </c>
      <c r="N20" s="67">
        <v>0</v>
      </c>
      <c r="O20" s="67">
        <v>0</v>
      </c>
      <c r="P20" s="67">
        <v>7.3579999999999997</v>
      </c>
      <c r="Q20" s="67">
        <v>6.8630000000000004</v>
      </c>
      <c r="R20" s="67">
        <v>0</v>
      </c>
      <c r="S20" s="67">
        <v>6.89</v>
      </c>
      <c r="T20" s="67">
        <v>56.4</v>
      </c>
      <c r="U20" s="67">
        <v>41.72</v>
      </c>
      <c r="V20" s="67">
        <v>35.758000000000003</v>
      </c>
      <c r="W20" s="67">
        <v>6.86</v>
      </c>
      <c r="X20" s="67">
        <v>0</v>
      </c>
      <c r="Y20" s="67">
        <v>0</v>
      </c>
      <c r="Z20" s="67">
        <v>0</v>
      </c>
      <c r="AA20" s="67">
        <v>0</v>
      </c>
      <c r="AB20" s="67">
        <v>7.3579999999999997</v>
      </c>
      <c r="AC20" s="67">
        <v>6.8630000000000004</v>
      </c>
      <c r="AD20" s="67">
        <v>0</v>
      </c>
      <c r="AE20" s="67">
        <v>35.700000000000003</v>
      </c>
      <c r="AF20" s="67">
        <v>0</v>
      </c>
      <c r="AG20" s="67">
        <v>0</v>
      </c>
      <c r="AH20" s="75"/>
      <c r="AI20" s="24"/>
      <c r="AJ20" s="26"/>
      <c r="AK20" s="26"/>
      <c r="AL20" s="26"/>
      <c r="AM20" s="26"/>
      <c r="AN20" s="26"/>
    </row>
    <row r="21" spans="1:40" s="207" customFormat="1" ht="84" customHeight="1" x14ac:dyDescent="0.25">
      <c r="A21" s="460" t="s">
        <v>222</v>
      </c>
      <c r="B21" s="416"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64.5" customHeight="1" x14ac:dyDescent="0.25">
      <c r="A22" s="462"/>
      <c r="B22" s="417"/>
      <c r="C22" s="391"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1" customFormat="1" ht="96" customHeight="1" x14ac:dyDescent="0.25">
      <c r="A23" s="460" t="s">
        <v>224</v>
      </c>
      <c r="B23" s="416" t="s">
        <v>225</v>
      </c>
      <c r="C23" s="69" t="s">
        <v>20</v>
      </c>
      <c r="D23" s="70">
        <f>D24</f>
        <v>262.50000000000006</v>
      </c>
      <c r="E23" s="165">
        <f>E24</f>
        <v>262.50000000000006</v>
      </c>
      <c r="F23" s="70">
        <f t="shared" si="10"/>
        <v>963.58600000000013</v>
      </c>
      <c r="G23" s="165">
        <f t="shared" si="10"/>
        <v>963.58600000000013</v>
      </c>
      <c r="H23" s="70">
        <f t="shared" si="5"/>
        <v>367.08038095238089</v>
      </c>
      <c r="I23" s="70">
        <f t="shared" si="6"/>
        <v>367.08038095238089</v>
      </c>
      <c r="J23" s="71">
        <f t="shared" ref="J23:AG23" si="12">J24</f>
        <v>0</v>
      </c>
      <c r="K23" s="71">
        <f t="shared" si="12"/>
        <v>0</v>
      </c>
      <c r="L23" s="71">
        <f t="shared" si="12"/>
        <v>8.3520000000000003</v>
      </c>
      <c r="M23" s="71">
        <f t="shared" si="12"/>
        <v>886.77800000000002</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4" t="s">
        <v>412</v>
      </c>
      <c r="AI23" s="133"/>
      <c r="AJ23" s="409"/>
      <c r="AK23" s="409"/>
      <c r="AL23" s="409"/>
      <c r="AM23" s="409"/>
      <c r="AN23" s="409"/>
    </row>
    <row r="24" spans="1:40" s="18" customFormat="1" ht="107.25" customHeight="1" x14ac:dyDescent="0.25">
      <c r="A24" s="462"/>
      <c r="B24" s="417"/>
      <c r="C24" s="391" t="s">
        <v>21</v>
      </c>
      <c r="D24" s="74">
        <f>SUM(J24,L24,N24,P24,R24,T24,V24,X24,Z24,AB24,AD24,AF24)</f>
        <v>262.50000000000006</v>
      </c>
      <c r="E24" s="170">
        <f>J24+L24+N24+P24+R24+T24+V24+X24+Z24+AB24+AD24</f>
        <v>262.50000000000006</v>
      </c>
      <c r="F24" s="74">
        <f>G24</f>
        <v>963.58600000000013</v>
      </c>
      <c r="G24" s="170">
        <f>SUM(K24,M24,O24,Q24,S24,U24,W24,Y24,AA24,AC24,AE24,AG24)</f>
        <v>963.58600000000013</v>
      </c>
      <c r="H24" s="74">
        <f t="shared" si="5"/>
        <v>367.08038095238089</v>
      </c>
      <c r="I24" s="74">
        <f t="shared" si="6"/>
        <v>367.08038095238089</v>
      </c>
      <c r="J24" s="67">
        <v>0</v>
      </c>
      <c r="K24" s="67">
        <v>0</v>
      </c>
      <c r="L24" s="67">
        <v>8.3520000000000003</v>
      </c>
      <c r="M24" s="67">
        <v>886.77800000000002</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413</v>
      </c>
      <c r="AI24" s="133"/>
      <c r="AJ24" s="134"/>
      <c r="AK24" s="134"/>
      <c r="AL24" s="134"/>
      <c r="AM24" s="134"/>
      <c r="AN24" s="134"/>
    </row>
    <row r="25" spans="1:40" s="210" customFormat="1" ht="97.5" customHeight="1" x14ac:dyDescent="0.25">
      <c r="A25" s="460" t="s">
        <v>226</v>
      </c>
      <c r="B25" s="416"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8" t="s">
        <v>417</v>
      </c>
      <c r="AI25" s="133"/>
      <c r="AJ25" s="409"/>
      <c r="AK25" s="409"/>
      <c r="AL25" s="409"/>
      <c r="AM25" s="409"/>
      <c r="AN25" s="409"/>
    </row>
    <row r="26" spans="1:40" s="18" customFormat="1" ht="58.5" customHeight="1" x14ac:dyDescent="0.25">
      <c r="A26" s="462"/>
      <c r="B26" s="417"/>
      <c r="C26" s="391"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9"/>
      <c r="AI26" s="133"/>
      <c r="AJ26" s="134"/>
      <c r="AK26" s="134"/>
      <c r="AL26" s="134"/>
      <c r="AM26" s="134"/>
      <c r="AN26" s="134"/>
    </row>
    <row r="27" spans="1:40" s="22" customFormat="1" ht="18.75" customHeight="1" x14ac:dyDescent="0.25">
      <c r="A27" s="132" t="s">
        <v>153</v>
      </c>
      <c r="B27" s="500" t="s">
        <v>228</v>
      </c>
      <c r="C27" s="501"/>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2"/>
      <c r="AH27" s="75"/>
      <c r="AI27" s="26"/>
      <c r="AJ27" s="26"/>
      <c r="AK27" s="26"/>
      <c r="AL27" s="26"/>
      <c r="AM27" s="26"/>
      <c r="AN27" s="26"/>
    </row>
    <row r="28" spans="1:40" s="209" customFormat="1" ht="63.75" customHeight="1" x14ac:dyDescent="0.25">
      <c r="A28" s="460" t="s">
        <v>154</v>
      </c>
      <c r="B28" s="416"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4" t="s">
        <v>409</v>
      </c>
      <c r="AI28" s="133"/>
      <c r="AJ28" s="409"/>
      <c r="AK28" s="409"/>
      <c r="AL28" s="409"/>
      <c r="AM28" s="409"/>
      <c r="AN28" s="409"/>
    </row>
    <row r="29" spans="1:40" s="18" customFormat="1" ht="61.5" customHeight="1" x14ac:dyDescent="0.25">
      <c r="A29" s="462"/>
      <c r="B29" s="417"/>
      <c r="C29" s="391"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8" customFormat="1" ht="67.5" customHeight="1" x14ac:dyDescent="0.25">
      <c r="A30" s="460" t="s">
        <v>155</v>
      </c>
      <c r="B30" s="416"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4" t="s">
        <v>411</v>
      </c>
      <c r="AI30" s="133"/>
      <c r="AJ30" s="409"/>
      <c r="AK30" s="409"/>
      <c r="AL30" s="409"/>
      <c r="AM30" s="409"/>
      <c r="AN30" s="409"/>
    </row>
    <row r="31" spans="1:40" s="18" customFormat="1" ht="43.5" customHeight="1" x14ac:dyDescent="0.25">
      <c r="A31" s="462"/>
      <c r="B31" s="417"/>
      <c r="C31" s="391"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3" customFormat="1" ht="63" customHeight="1" x14ac:dyDescent="0.25">
      <c r="A32" s="460" t="s">
        <v>231</v>
      </c>
      <c r="B32" s="416"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4" t="s">
        <v>410</v>
      </c>
      <c r="AI32" s="24"/>
      <c r="AJ32" s="25"/>
      <c r="AK32" s="25"/>
      <c r="AL32" s="25"/>
      <c r="AM32" s="25"/>
      <c r="AN32" s="25"/>
    </row>
    <row r="33" spans="1:40 16384:16384" s="22" customFormat="1" ht="48" customHeight="1" x14ac:dyDescent="0.25">
      <c r="A33" s="462"/>
      <c r="B33" s="417"/>
      <c r="C33" s="391"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9" customFormat="1" ht="202.5" customHeight="1" x14ac:dyDescent="0.25">
      <c r="A34" s="460" t="s">
        <v>233</v>
      </c>
      <c r="B34" s="416"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70" t="s">
        <v>357</v>
      </c>
      <c r="AI34" s="133"/>
      <c r="AJ34" s="409"/>
      <c r="AK34" s="409"/>
      <c r="AL34" s="409"/>
      <c r="AM34" s="409"/>
      <c r="AN34" s="409"/>
    </row>
    <row r="35" spans="1:40 16384:16384" s="18" customFormat="1" ht="119.25" customHeight="1" x14ac:dyDescent="0.25">
      <c r="A35" s="462"/>
      <c r="B35" s="417"/>
      <c r="C35" s="391"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406" customFormat="1" ht="119.25" customHeight="1" x14ac:dyDescent="0.25">
      <c r="A36" s="132"/>
      <c r="B36" s="403"/>
      <c r="C36" s="391" t="s">
        <v>21</v>
      </c>
      <c r="D36" s="399"/>
      <c r="E36" s="400"/>
      <c r="F36" s="399"/>
      <c r="G36" s="400"/>
      <c r="H36" s="399"/>
      <c r="I36" s="399"/>
      <c r="J36" s="401"/>
      <c r="K36" s="401"/>
      <c r="L36" s="401"/>
      <c r="M36" s="401"/>
      <c r="N36" s="401"/>
      <c r="O36" s="401"/>
      <c r="P36" s="401"/>
      <c r="Q36" s="401"/>
      <c r="R36" s="401"/>
      <c r="S36" s="401"/>
      <c r="T36" s="401"/>
      <c r="U36" s="401"/>
      <c r="V36" s="401"/>
      <c r="W36" s="401"/>
      <c r="X36" s="401"/>
      <c r="Y36" s="401"/>
      <c r="Z36" s="401"/>
      <c r="AA36" s="401"/>
      <c r="AB36" s="401"/>
      <c r="AC36" s="401"/>
      <c r="AD36" s="401"/>
      <c r="AE36" s="401">
        <v>60</v>
      </c>
      <c r="AF36" s="401"/>
      <c r="AG36" s="402"/>
      <c r="AH36" s="75"/>
      <c r="AI36" s="404"/>
      <c r="XFD36" s="405"/>
    </row>
    <row r="37" spans="1:40 16384:16384" s="22" customFormat="1" ht="18.75" customHeight="1" x14ac:dyDescent="0.25">
      <c r="A37" s="132" t="s">
        <v>156</v>
      </c>
      <c r="B37" s="500" t="s">
        <v>32</v>
      </c>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2"/>
      <c r="AH37" s="75"/>
      <c r="AI37" s="26"/>
      <c r="AJ37" s="26"/>
      <c r="AK37" s="26"/>
      <c r="AL37" s="26"/>
      <c r="AM37" s="26"/>
      <c r="AN37" s="26"/>
    </row>
    <row r="38" spans="1:40 16384:16384" s="212" customFormat="1" ht="82.5" customHeight="1" x14ac:dyDescent="0.25">
      <c r="A38" s="460" t="s">
        <v>157</v>
      </c>
      <c r="B38" s="416"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70" t="s">
        <v>408</v>
      </c>
      <c r="AI38" s="24"/>
      <c r="AJ38" s="25"/>
      <c r="AK38" s="25"/>
      <c r="AL38" s="25"/>
      <c r="AM38" s="25"/>
      <c r="AN38" s="25"/>
    </row>
    <row r="39" spans="1:40 16384:16384" s="22" customFormat="1" ht="63.75" customHeight="1" x14ac:dyDescent="0.25">
      <c r="A39" s="462"/>
      <c r="B39" s="417"/>
      <c r="C39" s="391"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1"/>
      <c r="D40" s="130"/>
      <c r="AE40" s="130"/>
      <c r="AF40" s="130"/>
      <c r="AG40" s="130"/>
      <c r="AH40" s="130"/>
      <c r="AI40" s="130"/>
      <c r="AJ40" s="130"/>
      <c r="AK40" s="130"/>
      <c r="AL40" s="130"/>
      <c r="AM40" s="130"/>
      <c r="AN40" s="130"/>
    </row>
    <row r="41" spans="1:40 16384:16384" x14ac:dyDescent="0.25">
      <c r="A41" s="130"/>
      <c r="B41" s="130"/>
      <c r="C41" s="271"/>
      <c r="D41" s="130"/>
      <c r="AE41" s="130"/>
      <c r="AF41" s="130"/>
      <c r="AG41" s="130"/>
      <c r="AH41" s="130"/>
      <c r="AI41" s="130"/>
      <c r="AJ41" s="130"/>
      <c r="AK41" s="130"/>
      <c r="AL41" s="130"/>
      <c r="AM41" s="130"/>
      <c r="AN41" s="130"/>
    </row>
    <row r="42" spans="1:40 16384:16384" x14ac:dyDescent="0.25">
      <c r="A42" s="130"/>
      <c r="B42" s="130"/>
      <c r="C42" s="271"/>
      <c r="D42" s="130"/>
      <c r="AE42" s="130"/>
      <c r="AF42" s="130"/>
      <c r="AG42" s="130"/>
      <c r="AH42" s="130"/>
      <c r="AI42" s="130"/>
      <c r="AJ42" s="130"/>
      <c r="AK42" s="130"/>
      <c r="AL42" s="130"/>
      <c r="AM42" s="130"/>
      <c r="AN42" s="130"/>
    </row>
    <row r="43" spans="1:40 16384:16384" x14ac:dyDescent="0.25">
      <c r="A43" s="130"/>
      <c r="B43" s="130"/>
      <c r="C43" s="271"/>
      <c r="D43" s="130"/>
      <c r="AE43" s="130"/>
      <c r="AF43" s="130"/>
      <c r="AG43" s="130"/>
      <c r="AH43" s="130"/>
      <c r="AI43" s="130"/>
      <c r="AJ43" s="130"/>
      <c r="AK43" s="130"/>
      <c r="AL43" s="130"/>
      <c r="AM43" s="130"/>
      <c r="AN43" s="130"/>
    </row>
    <row r="44" spans="1:40 16384:16384" x14ac:dyDescent="0.25">
      <c r="A44" s="130"/>
      <c r="B44" s="130"/>
      <c r="C44" s="271"/>
      <c r="D44" s="130"/>
      <c r="AE44" s="130"/>
      <c r="AF44" s="130"/>
      <c r="AG44" s="130"/>
      <c r="AH44" s="130"/>
      <c r="AI44" s="130"/>
      <c r="AJ44" s="130"/>
      <c r="AK44" s="130"/>
      <c r="AL44" s="130"/>
      <c r="AM44" s="130"/>
      <c r="AN44" s="130"/>
    </row>
    <row r="45" spans="1:40 16384:16384" x14ac:dyDescent="0.25">
      <c r="A45" s="130"/>
      <c r="B45" s="130"/>
      <c r="C45" s="271"/>
      <c r="D45" s="130"/>
      <c r="AE45" s="130"/>
      <c r="AF45" s="130"/>
      <c r="AG45" s="130"/>
      <c r="AH45" s="130"/>
      <c r="AI45" s="130"/>
      <c r="AJ45" s="130"/>
      <c r="AK45" s="130"/>
      <c r="AL45" s="130"/>
      <c r="AM45" s="130"/>
      <c r="AN45" s="130"/>
    </row>
    <row r="46" spans="1:40 16384:16384" x14ac:dyDescent="0.25">
      <c r="A46" s="130"/>
      <c r="B46" s="130"/>
      <c r="C46" s="271"/>
      <c r="D46" s="130"/>
      <c r="AE46" s="130"/>
      <c r="AF46" s="130"/>
      <c r="AG46" s="130"/>
      <c r="AH46" s="130"/>
      <c r="AI46" s="130"/>
      <c r="AJ46" s="130"/>
      <c r="AK46" s="130"/>
      <c r="AL46" s="130"/>
      <c r="AM46" s="130"/>
      <c r="AN46" s="130"/>
    </row>
    <row r="47" spans="1:40 16384:16384" x14ac:dyDescent="0.25">
      <c r="A47" s="130"/>
      <c r="B47" s="130"/>
      <c r="C47" s="271"/>
      <c r="D47" s="130"/>
      <c r="AE47" s="130"/>
      <c r="AF47" s="130"/>
      <c r="AG47" s="130"/>
      <c r="AH47" s="130"/>
      <c r="AI47" s="130"/>
      <c r="AJ47" s="130"/>
      <c r="AK47" s="130"/>
      <c r="AL47" s="130"/>
      <c r="AM47" s="130"/>
      <c r="AN47" s="130"/>
    </row>
    <row r="48" spans="1:40 16384:16384" x14ac:dyDescent="0.25">
      <c r="A48" s="130"/>
      <c r="B48" s="130"/>
      <c r="C48" s="271"/>
      <c r="D48" s="130"/>
      <c r="AE48" s="130"/>
      <c r="AF48" s="130"/>
      <c r="AG48" s="130"/>
      <c r="AH48" s="130"/>
      <c r="AI48" s="130"/>
      <c r="AJ48" s="130"/>
      <c r="AK48" s="130"/>
      <c r="AL48" s="130"/>
      <c r="AM48" s="130"/>
      <c r="AN48" s="130"/>
    </row>
    <row r="49" spans="1:40" x14ac:dyDescent="0.25">
      <c r="A49" s="130"/>
      <c r="B49" s="130"/>
      <c r="C49" s="271"/>
      <c r="D49" s="130"/>
      <c r="AE49" s="130"/>
      <c r="AF49" s="130"/>
      <c r="AG49" s="130"/>
      <c r="AH49" s="130"/>
      <c r="AI49" s="130"/>
      <c r="AJ49" s="130"/>
      <c r="AK49" s="130"/>
      <c r="AL49" s="130"/>
      <c r="AM49" s="130"/>
      <c r="AN49" s="130"/>
    </row>
    <row r="50" spans="1:40" x14ac:dyDescent="0.25">
      <c r="A50" s="130"/>
      <c r="B50" s="130"/>
      <c r="C50" s="271"/>
      <c r="D50" s="130"/>
      <c r="AE50" s="130"/>
      <c r="AF50" s="130"/>
      <c r="AG50" s="130"/>
      <c r="AH50" s="130"/>
      <c r="AI50" s="130"/>
      <c r="AJ50" s="130"/>
      <c r="AK50" s="130"/>
      <c r="AL50" s="130"/>
      <c r="AM50" s="130"/>
      <c r="AN50" s="130"/>
    </row>
    <row r="51" spans="1:40" x14ac:dyDescent="0.25">
      <c r="A51" s="130"/>
      <c r="B51" s="130"/>
      <c r="C51" s="271"/>
      <c r="D51" s="130"/>
      <c r="AE51" s="130"/>
      <c r="AF51" s="130"/>
      <c r="AG51" s="130"/>
      <c r="AH51" s="130"/>
      <c r="AI51" s="130"/>
      <c r="AJ51" s="130"/>
      <c r="AK51" s="130"/>
      <c r="AL51" s="130"/>
      <c r="AM51" s="130"/>
      <c r="AN51" s="130"/>
    </row>
    <row r="52" spans="1:40" x14ac:dyDescent="0.25">
      <c r="A52" s="130"/>
      <c r="B52" s="130"/>
      <c r="C52" s="271"/>
      <c r="D52" s="130"/>
      <c r="AE52" s="130"/>
      <c r="AF52" s="130"/>
      <c r="AG52" s="130"/>
      <c r="AH52" s="130"/>
      <c r="AI52" s="130"/>
      <c r="AJ52" s="130"/>
      <c r="AK52" s="130"/>
      <c r="AL52" s="130"/>
      <c r="AM52" s="130"/>
      <c r="AN52" s="130"/>
    </row>
    <row r="53" spans="1:40" x14ac:dyDescent="0.25">
      <c r="A53" s="130"/>
      <c r="B53" s="130"/>
      <c r="C53" s="271"/>
      <c r="D53" s="130"/>
      <c r="AE53" s="130"/>
      <c r="AF53" s="130"/>
      <c r="AG53" s="130"/>
      <c r="AH53" s="130"/>
      <c r="AI53" s="130"/>
      <c r="AJ53" s="130"/>
      <c r="AK53" s="130"/>
      <c r="AL53" s="130"/>
      <c r="AM53" s="130"/>
      <c r="AN53" s="130"/>
    </row>
    <row r="54" spans="1:40" x14ac:dyDescent="0.25">
      <c r="A54" s="130"/>
      <c r="B54" s="130"/>
      <c r="C54" s="271"/>
      <c r="D54" s="130"/>
      <c r="AE54" s="130"/>
      <c r="AF54" s="130"/>
      <c r="AG54" s="130"/>
      <c r="AH54" s="130"/>
      <c r="AI54" s="130"/>
      <c r="AJ54" s="130"/>
      <c r="AK54" s="130"/>
      <c r="AL54" s="130"/>
      <c r="AM54" s="130"/>
      <c r="AN54" s="130"/>
    </row>
    <row r="55" spans="1:40" x14ac:dyDescent="0.25">
      <c r="A55" s="130"/>
      <c r="B55" s="130"/>
      <c r="C55" s="271"/>
      <c r="D55" s="130"/>
      <c r="AE55" s="130"/>
      <c r="AF55" s="130"/>
      <c r="AG55" s="130"/>
      <c r="AH55" s="130"/>
      <c r="AI55" s="130"/>
      <c r="AJ55" s="130"/>
      <c r="AK55" s="130"/>
      <c r="AL55" s="130"/>
      <c r="AM55" s="130"/>
      <c r="AN55" s="130"/>
    </row>
    <row r="56" spans="1:40" x14ac:dyDescent="0.25">
      <c r="A56" s="130"/>
      <c r="B56" s="130"/>
      <c r="C56" s="271"/>
      <c r="D56" s="130"/>
      <c r="AE56" s="130"/>
      <c r="AF56" s="130"/>
      <c r="AG56" s="130"/>
      <c r="AH56" s="130"/>
      <c r="AI56" s="130"/>
      <c r="AJ56" s="130"/>
      <c r="AK56" s="130"/>
      <c r="AL56" s="130"/>
      <c r="AM56" s="130"/>
      <c r="AN56" s="130"/>
    </row>
    <row r="57" spans="1:40" x14ac:dyDescent="0.25">
      <c r="A57" s="130"/>
      <c r="B57" s="130"/>
      <c r="C57" s="271"/>
      <c r="D57" s="130"/>
      <c r="AE57" s="130"/>
      <c r="AF57" s="130"/>
      <c r="AG57" s="130"/>
      <c r="AH57" s="130"/>
      <c r="AI57" s="130"/>
      <c r="AJ57" s="130"/>
      <c r="AK57" s="130"/>
      <c r="AL57" s="130"/>
      <c r="AM57" s="130"/>
      <c r="AN57" s="130"/>
    </row>
    <row r="58" spans="1:40" x14ac:dyDescent="0.25">
      <c r="A58" s="130"/>
      <c r="B58" s="130"/>
      <c r="C58" s="271"/>
      <c r="D58" s="130"/>
      <c r="AE58" s="130"/>
      <c r="AF58" s="130"/>
      <c r="AG58" s="130"/>
      <c r="AH58" s="130"/>
      <c r="AI58" s="130"/>
      <c r="AJ58" s="130"/>
      <c r="AK58" s="130"/>
      <c r="AL58" s="130"/>
      <c r="AM58" s="130"/>
      <c r="AN58" s="130"/>
    </row>
    <row r="59" spans="1:40" x14ac:dyDescent="0.25">
      <c r="A59" s="130"/>
      <c r="B59" s="130"/>
      <c r="C59" s="271"/>
      <c r="D59" s="130"/>
      <c r="AE59" s="130"/>
      <c r="AF59" s="130"/>
      <c r="AG59" s="130"/>
      <c r="AH59" s="130"/>
      <c r="AI59" s="130"/>
      <c r="AJ59" s="130"/>
      <c r="AK59" s="130"/>
      <c r="AL59" s="130"/>
      <c r="AM59" s="130"/>
      <c r="AN59" s="130"/>
    </row>
    <row r="60" spans="1:40" x14ac:dyDescent="0.25">
      <c r="A60" s="130"/>
      <c r="B60" s="130"/>
      <c r="C60" s="271"/>
      <c r="D60" s="130"/>
      <c r="AE60" s="130"/>
      <c r="AF60" s="130"/>
      <c r="AG60" s="130"/>
      <c r="AH60" s="130"/>
      <c r="AI60" s="130"/>
      <c r="AJ60" s="130"/>
      <c r="AK60" s="130"/>
      <c r="AL60" s="130"/>
      <c r="AM60" s="130"/>
      <c r="AN60" s="130"/>
    </row>
    <row r="61" spans="1:40" x14ac:dyDescent="0.25">
      <c r="A61" s="130"/>
      <c r="B61" s="130"/>
      <c r="C61" s="271"/>
      <c r="D61" s="130"/>
      <c r="AE61" s="130"/>
      <c r="AF61" s="130"/>
      <c r="AG61" s="130"/>
      <c r="AH61" s="130"/>
      <c r="AI61" s="130"/>
      <c r="AJ61" s="130"/>
      <c r="AK61" s="130"/>
      <c r="AL61" s="130"/>
      <c r="AM61" s="130"/>
      <c r="AN61" s="130"/>
    </row>
    <row r="62" spans="1:40" x14ac:dyDescent="0.25">
      <c r="A62" s="130"/>
      <c r="B62" s="130"/>
      <c r="C62" s="271"/>
      <c r="D62" s="130"/>
      <c r="AE62" s="130"/>
      <c r="AF62" s="130"/>
      <c r="AG62" s="130"/>
      <c r="AH62" s="130"/>
      <c r="AI62" s="130"/>
      <c r="AJ62" s="130"/>
      <c r="AK62" s="130"/>
      <c r="AL62" s="130"/>
      <c r="AM62" s="130"/>
      <c r="AN62" s="130"/>
    </row>
    <row r="63" spans="1:40" x14ac:dyDescent="0.25">
      <c r="A63" s="130"/>
      <c r="B63" s="130"/>
      <c r="C63" s="271"/>
      <c r="D63" s="130"/>
      <c r="AE63" s="130"/>
      <c r="AF63" s="130"/>
      <c r="AG63" s="130"/>
      <c r="AH63" s="130"/>
      <c r="AI63" s="130"/>
      <c r="AJ63" s="130"/>
      <c r="AK63" s="130"/>
      <c r="AL63" s="130"/>
      <c r="AM63" s="130"/>
      <c r="AN63" s="130"/>
    </row>
    <row r="64" spans="1:40" x14ac:dyDescent="0.25">
      <c r="A64" s="130"/>
      <c r="B64" s="130"/>
      <c r="C64" s="271"/>
      <c r="D64" s="130"/>
      <c r="AE64" s="130"/>
      <c r="AF64" s="130"/>
      <c r="AG64" s="130"/>
      <c r="AH64" s="130"/>
      <c r="AI64" s="130"/>
      <c r="AJ64" s="130"/>
      <c r="AK64" s="130"/>
      <c r="AL64" s="130"/>
      <c r="AM64" s="130"/>
      <c r="AN64" s="130"/>
    </row>
    <row r="65" spans="1:40" x14ac:dyDescent="0.25">
      <c r="A65" s="130"/>
      <c r="B65" s="130"/>
      <c r="C65" s="271"/>
      <c r="D65" s="130"/>
      <c r="AE65" s="130"/>
      <c r="AF65" s="130"/>
      <c r="AG65" s="130"/>
      <c r="AH65" s="130"/>
      <c r="AI65" s="130"/>
      <c r="AJ65" s="130"/>
      <c r="AK65" s="130"/>
      <c r="AL65" s="130"/>
      <c r="AM65" s="130"/>
      <c r="AN65" s="130"/>
    </row>
    <row r="66" spans="1:40" x14ac:dyDescent="0.25">
      <c r="A66" s="130"/>
      <c r="B66" s="130"/>
      <c r="C66" s="271"/>
      <c r="D66" s="130"/>
      <c r="AE66" s="130"/>
      <c r="AF66" s="130"/>
      <c r="AG66" s="130"/>
      <c r="AH66" s="130"/>
      <c r="AI66" s="130"/>
      <c r="AJ66" s="130"/>
      <c r="AK66" s="130"/>
      <c r="AL66" s="130"/>
      <c r="AM66" s="130"/>
      <c r="AN66" s="130"/>
    </row>
    <row r="67" spans="1:40" x14ac:dyDescent="0.25">
      <c r="A67" s="130"/>
      <c r="B67" s="130"/>
      <c r="C67" s="271"/>
      <c r="D67" s="130"/>
      <c r="AE67" s="130"/>
      <c r="AF67" s="130"/>
      <c r="AG67" s="130"/>
      <c r="AH67" s="130"/>
      <c r="AI67" s="130"/>
      <c r="AJ67" s="130"/>
      <c r="AK67" s="130"/>
      <c r="AL67" s="130"/>
      <c r="AM67" s="130"/>
      <c r="AN67" s="130"/>
    </row>
    <row r="68" spans="1:40" x14ac:dyDescent="0.25">
      <c r="A68" s="130"/>
      <c r="B68" s="130"/>
      <c r="C68" s="271"/>
      <c r="D68" s="130"/>
      <c r="AE68" s="130"/>
      <c r="AF68" s="130"/>
      <c r="AG68" s="130"/>
      <c r="AH68" s="130"/>
      <c r="AI68" s="130"/>
      <c r="AJ68" s="130"/>
      <c r="AK68" s="130"/>
      <c r="AL68" s="130"/>
      <c r="AM68" s="130"/>
      <c r="AN68" s="130"/>
    </row>
    <row r="69" spans="1:40" x14ac:dyDescent="0.25">
      <c r="A69" s="130"/>
      <c r="B69" s="130"/>
      <c r="C69" s="271"/>
      <c r="D69" s="130"/>
      <c r="AE69" s="130"/>
      <c r="AF69" s="130"/>
      <c r="AG69" s="130"/>
      <c r="AH69" s="130"/>
      <c r="AI69" s="130"/>
      <c r="AJ69" s="130"/>
      <c r="AK69" s="130"/>
      <c r="AL69" s="130"/>
      <c r="AM69" s="130"/>
      <c r="AN69" s="130"/>
    </row>
    <row r="70" spans="1:40" x14ac:dyDescent="0.25">
      <c r="A70" s="130"/>
      <c r="B70" s="130"/>
      <c r="C70" s="271"/>
      <c r="D70" s="130"/>
      <c r="AE70" s="130"/>
      <c r="AF70" s="130"/>
      <c r="AG70" s="130"/>
      <c r="AH70" s="130"/>
      <c r="AI70" s="130"/>
      <c r="AJ70" s="130"/>
      <c r="AK70" s="130"/>
      <c r="AL70" s="130"/>
      <c r="AM70" s="130"/>
      <c r="AN70" s="130"/>
    </row>
    <row r="71" spans="1:40" x14ac:dyDescent="0.25">
      <c r="A71" s="130"/>
      <c r="B71" s="130"/>
      <c r="C71" s="271"/>
      <c r="D71" s="130"/>
      <c r="AE71" s="130"/>
      <c r="AF71" s="130"/>
      <c r="AG71" s="130"/>
      <c r="AH71" s="130"/>
      <c r="AI71" s="130"/>
      <c r="AJ71" s="130"/>
      <c r="AK71" s="130"/>
      <c r="AL71" s="130"/>
      <c r="AM71" s="130"/>
      <c r="AN71" s="130"/>
    </row>
    <row r="72" spans="1:40" x14ac:dyDescent="0.25">
      <c r="A72" s="130"/>
      <c r="B72" s="130"/>
      <c r="C72" s="271"/>
      <c r="D72" s="130"/>
      <c r="AE72" s="130"/>
      <c r="AF72" s="130"/>
      <c r="AG72" s="130"/>
      <c r="AH72" s="130"/>
      <c r="AI72" s="130"/>
      <c r="AJ72" s="130"/>
      <c r="AK72" s="130"/>
      <c r="AL72" s="130"/>
      <c r="AM72" s="130"/>
      <c r="AN72" s="130"/>
    </row>
    <row r="73" spans="1:40" x14ac:dyDescent="0.25">
      <c r="A73" s="130"/>
      <c r="B73" s="130"/>
      <c r="C73" s="271"/>
      <c r="D73" s="130"/>
      <c r="AE73" s="130"/>
      <c r="AF73" s="130"/>
      <c r="AG73" s="130"/>
      <c r="AH73" s="130"/>
      <c r="AI73" s="130"/>
      <c r="AJ73" s="130"/>
      <c r="AK73" s="130"/>
      <c r="AL73" s="130"/>
      <c r="AM73" s="130"/>
      <c r="AN73" s="130"/>
    </row>
    <row r="74" spans="1:40" x14ac:dyDescent="0.25">
      <c r="A74" s="130"/>
      <c r="B74" s="130"/>
      <c r="C74" s="271"/>
      <c r="D74" s="130"/>
      <c r="AE74" s="130"/>
      <c r="AF74" s="130"/>
      <c r="AG74" s="130"/>
      <c r="AH74" s="130"/>
      <c r="AI74" s="130"/>
      <c r="AJ74" s="130"/>
      <c r="AK74" s="130"/>
      <c r="AL74" s="130"/>
      <c r="AM74" s="130"/>
      <c r="AN74" s="130"/>
    </row>
    <row r="75" spans="1:40" x14ac:dyDescent="0.25">
      <c r="A75" s="130"/>
      <c r="B75" s="130"/>
      <c r="C75" s="271"/>
      <c r="D75" s="130"/>
      <c r="AE75" s="130"/>
      <c r="AF75" s="130"/>
      <c r="AG75" s="130"/>
      <c r="AH75" s="130"/>
      <c r="AI75" s="130"/>
      <c r="AJ75" s="130"/>
      <c r="AK75" s="130"/>
      <c r="AL75" s="130"/>
      <c r="AM75" s="130"/>
      <c r="AN75" s="130"/>
    </row>
    <row r="76" spans="1:40" x14ac:dyDescent="0.25">
      <c r="A76" s="130"/>
      <c r="B76" s="130"/>
      <c r="C76" s="271"/>
      <c r="D76" s="130"/>
      <c r="AE76" s="130"/>
      <c r="AF76" s="130"/>
      <c r="AG76" s="130"/>
      <c r="AH76" s="130"/>
      <c r="AI76" s="130"/>
      <c r="AJ76" s="130"/>
      <c r="AK76" s="130"/>
      <c r="AL76" s="130"/>
      <c r="AM76" s="130"/>
      <c r="AN76" s="130"/>
    </row>
    <row r="77" spans="1:40" x14ac:dyDescent="0.25">
      <c r="A77" s="130"/>
      <c r="B77" s="130"/>
      <c r="C77" s="271"/>
      <c r="D77" s="130"/>
      <c r="AE77" s="130"/>
      <c r="AF77" s="130"/>
      <c r="AG77" s="130"/>
      <c r="AH77" s="130"/>
      <c r="AI77" s="130"/>
      <c r="AJ77" s="130"/>
      <c r="AK77" s="130"/>
      <c r="AL77" s="130"/>
      <c r="AM77" s="130"/>
      <c r="AN77" s="130"/>
    </row>
    <row r="78" spans="1:40" x14ac:dyDescent="0.25">
      <c r="A78" s="130"/>
      <c r="B78" s="130"/>
      <c r="C78" s="271"/>
      <c r="D78" s="130"/>
      <c r="AE78" s="130"/>
      <c r="AF78" s="130"/>
      <c r="AG78" s="130"/>
      <c r="AH78" s="130"/>
      <c r="AI78" s="130"/>
      <c r="AJ78" s="130"/>
      <c r="AK78" s="130"/>
      <c r="AL78" s="130"/>
      <c r="AM78" s="130"/>
      <c r="AN78" s="130"/>
    </row>
    <row r="79" spans="1:40" x14ac:dyDescent="0.25">
      <c r="A79" s="130"/>
      <c r="B79" s="130"/>
      <c r="C79" s="271"/>
      <c r="D79" s="130"/>
      <c r="AE79" s="130"/>
      <c r="AF79" s="130"/>
      <c r="AG79" s="130"/>
      <c r="AH79" s="130"/>
      <c r="AI79" s="130"/>
      <c r="AJ79" s="130"/>
      <c r="AK79" s="130"/>
      <c r="AL79" s="130"/>
      <c r="AM79" s="130"/>
      <c r="AN79" s="130"/>
    </row>
    <row r="80" spans="1:40" x14ac:dyDescent="0.25">
      <c r="A80" s="130"/>
      <c r="B80" s="130"/>
      <c r="C80" s="271"/>
      <c r="D80" s="130"/>
      <c r="AE80" s="130"/>
      <c r="AF80" s="130"/>
      <c r="AG80" s="130"/>
      <c r="AH80" s="130"/>
      <c r="AI80" s="130"/>
      <c r="AJ80" s="130"/>
      <c r="AK80" s="130"/>
      <c r="AL80" s="130"/>
      <c r="AM80" s="130"/>
      <c r="AN80" s="130"/>
    </row>
    <row r="81" spans="1:40" x14ac:dyDescent="0.25">
      <c r="A81" s="130"/>
      <c r="B81" s="130"/>
      <c r="C81" s="271"/>
      <c r="D81" s="130"/>
      <c r="AE81" s="130"/>
      <c r="AF81" s="130"/>
      <c r="AG81" s="130"/>
      <c r="AH81" s="130"/>
      <c r="AI81" s="130"/>
      <c r="AJ81" s="130"/>
      <c r="AK81" s="130"/>
      <c r="AL81" s="130"/>
      <c r="AM81" s="130"/>
      <c r="AN81" s="130"/>
    </row>
    <row r="82" spans="1:40" x14ac:dyDescent="0.25">
      <c r="A82" s="130"/>
      <c r="B82" s="130"/>
      <c r="C82" s="271"/>
      <c r="D82" s="130"/>
      <c r="AE82" s="130"/>
      <c r="AF82" s="130"/>
      <c r="AG82" s="130"/>
      <c r="AH82" s="130"/>
      <c r="AI82" s="130"/>
      <c r="AJ82" s="130"/>
      <c r="AK82" s="130"/>
      <c r="AL82" s="130"/>
      <c r="AM82" s="130"/>
      <c r="AN82" s="130"/>
    </row>
    <row r="83" spans="1:40" x14ac:dyDescent="0.25">
      <c r="A83" s="130"/>
      <c r="B83" s="130"/>
      <c r="C83" s="271"/>
      <c r="D83" s="130"/>
      <c r="AE83" s="130"/>
      <c r="AF83" s="130"/>
      <c r="AG83" s="130"/>
      <c r="AH83" s="130"/>
      <c r="AI83" s="130"/>
      <c r="AJ83" s="130"/>
      <c r="AK83" s="130"/>
      <c r="AL83" s="130"/>
      <c r="AM83" s="130"/>
      <c r="AN83" s="130"/>
    </row>
    <row r="84" spans="1:40" x14ac:dyDescent="0.25">
      <c r="A84" s="130"/>
      <c r="B84" s="130"/>
      <c r="C84" s="271"/>
      <c r="D84" s="130"/>
      <c r="AE84" s="130"/>
      <c r="AF84" s="130"/>
      <c r="AG84" s="130"/>
      <c r="AH84" s="130"/>
      <c r="AI84" s="130"/>
      <c r="AJ84" s="130"/>
      <c r="AK84" s="130"/>
      <c r="AL84" s="130"/>
      <c r="AM84" s="130"/>
      <c r="AN84" s="130"/>
    </row>
    <row r="85" spans="1:40" x14ac:dyDescent="0.25">
      <c r="A85" s="130"/>
      <c r="B85" s="130"/>
      <c r="C85" s="271"/>
      <c r="D85" s="130"/>
      <c r="AE85" s="130"/>
      <c r="AF85" s="130"/>
      <c r="AG85" s="130"/>
      <c r="AH85" s="130"/>
      <c r="AI85" s="130"/>
      <c r="AJ85" s="130"/>
      <c r="AK85" s="130"/>
      <c r="AL85" s="130"/>
      <c r="AM85" s="130"/>
      <c r="AN85" s="130"/>
    </row>
    <row r="86" spans="1:40" x14ac:dyDescent="0.25">
      <c r="A86" s="130"/>
      <c r="B86" s="130"/>
      <c r="C86" s="271"/>
      <c r="D86" s="130"/>
      <c r="AE86" s="130"/>
      <c r="AF86" s="130"/>
      <c r="AG86" s="130"/>
      <c r="AH86" s="130"/>
      <c r="AI86" s="130"/>
      <c r="AJ86" s="130"/>
      <c r="AK86" s="130"/>
      <c r="AL86" s="130"/>
      <c r="AM86" s="130"/>
      <c r="AN86" s="130"/>
    </row>
    <row r="87" spans="1:40" x14ac:dyDescent="0.25">
      <c r="A87" s="130"/>
      <c r="B87" s="130"/>
      <c r="C87" s="271"/>
      <c r="D87" s="130"/>
      <c r="AE87" s="130"/>
      <c r="AF87" s="130"/>
      <c r="AG87" s="130"/>
      <c r="AH87" s="130"/>
      <c r="AI87" s="130"/>
      <c r="AJ87" s="130"/>
      <c r="AK87" s="130"/>
      <c r="AL87" s="130"/>
      <c r="AM87" s="130"/>
      <c r="AN87" s="130"/>
    </row>
    <row r="88" spans="1:40" x14ac:dyDescent="0.25">
      <c r="A88" s="130"/>
      <c r="B88" s="130"/>
      <c r="C88" s="271"/>
      <c r="D88" s="130"/>
      <c r="AE88" s="130"/>
      <c r="AF88" s="130"/>
      <c r="AG88" s="130"/>
      <c r="AH88" s="130"/>
      <c r="AI88" s="130"/>
      <c r="AJ88" s="130"/>
      <c r="AK88" s="130"/>
      <c r="AL88" s="130"/>
      <c r="AM88" s="130"/>
      <c r="AN88" s="130"/>
    </row>
    <row r="89" spans="1:40" x14ac:dyDescent="0.25">
      <c r="A89" s="130"/>
      <c r="B89" s="130"/>
      <c r="C89" s="271"/>
      <c r="D89" s="130"/>
      <c r="AE89" s="130"/>
      <c r="AF89" s="130"/>
      <c r="AG89" s="130"/>
      <c r="AH89" s="130"/>
      <c r="AI89" s="130"/>
      <c r="AJ89" s="130"/>
      <c r="AK89" s="130"/>
      <c r="AL89" s="130"/>
      <c r="AM89" s="130"/>
      <c r="AN89" s="130"/>
    </row>
    <row r="90" spans="1:40" x14ac:dyDescent="0.25">
      <c r="A90" s="130"/>
      <c r="B90" s="130"/>
      <c r="C90" s="271"/>
      <c r="D90" s="130"/>
      <c r="AE90" s="130"/>
      <c r="AF90" s="130"/>
      <c r="AG90" s="130"/>
      <c r="AH90" s="130"/>
      <c r="AI90" s="130"/>
      <c r="AJ90" s="130"/>
      <c r="AK90" s="130"/>
      <c r="AL90" s="130"/>
      <c r="AM90" s="130"/>
      <c r="AN90" s="130"/>
    </row>
    <row r="91" spans="1:40" x14ac:dyDescent="0.25">
      <c r="A91" s="130"/>
      <c r="B91" s="130"/>
      <c r="C91" s="271"/>
      <c r="D91" s="130"/>
      <c r="AE91" s="130"/>
      <c r="AF91" s="130"/>
      <c r="AG91" s="130"/>
      <c r="AH91" s="130"/>
      <c r="AI91" s="130"/>
      <c r="AJ91" s="130"/>
      <c r="AK91" s="130"/>
      <c r="AL91" s="130"/>
      <c r="AM91" s="130"/>
      <c r="AN91" s="130"/>
    </row>
    <row r="92" spans="1:40" x14ac:dyDescent="0.25">
      <c r="A92" s="130"/>
      <c r="B92" s="130"/>
      <c r="C92" s="271"/>
      <c r="D92" s="130"/>
      <c r="AE92" s="130"/>
      <c r="AF92" s="130"/>
      <c r="AG92" s="130"/>
      <c r="AH92" s="130"/>
      <c r="AI92" s="130"/>
      <c r="AJ92" s="130"/>
      <c r="AK92" s="130"/>
      <c r="AL92" s="130"/>
      <c r="AM92" s="130"/>
      <c r="AN92" s="130"/>
    </row>
    <row r="93" spans="1:40" x14ac:dyDescent="0.25">
      <c r="A93" s="130"/>
      <c r="B93" s="130"/>
      <c r="C93" s="271"/>
      <c r="D93" s="130"/>
      <c r="AE93" s="130"/>
      <c r="AF93" s="130"/>
      <c r="AG93" s="130"/>
      <c r="AH93" s="130"/>
      <c r="AI93" s="130"/>
      <c r="AJ93" s="130"/>
      <c r="AK93" s="130"/>
      <c r="AL93" s="130"/>
      <c r="AM93" s="130"/>
      <c r="AN93" s="130"/>
    </row>
    <row r="94" spans="1:40" x14ac:dyDescent="0.25">
      <c r="A94" s="130"/>
      <c r="B94" s="130"/>
      <c r="C94" s="271"/>
      <c r="D94" s="130"/>
      <c r="AE94" s="130"/>
      <c r="AF94" s="130"/>
      <c r="AG94" s="130"/>
      <c r="AH94" s="130"/>
      <c r="AI94" s="130"/>
      <c r="AJ94" s="130"/>
      <c r="AK94" s="130"/>
      <c r="AL94" s="130"/>
      <c r="AM94" s="130"/>
      <c r="AN94" s="130"/>
    </row>
    <row r="95" spans="1:40" x14ac:dyDescent="0.25">
      <c r="A95" s="130"/>
      <c r="B95" s="130"/>
      <c r="C95" s="271"/>
      <c r="D95" s="130"/>
      <c r="AE95" s="130"/>
      <c r="AF95" s="130"/>
      <c r="AG95" s="130"/>
      <c r="AH95" s="130"/>
      <c r="AI95" s="130"/>
      <c r="AJ95" s="130"/>
      <c r="AK95" s="130"/>
      <c r="AL95" s="130"/>
      <c r="AM95" s="130"/>
      <c r="AN95" s="130"/>
    </row>
    <row r="96" spans="1:40" x14ac:dyDescent="0.25">
      <c r="A96" s="130"/>
      <c r="B96" s="130"/>
      <c r="C96" s="271"/>
      <c r="D96" s="130"/>
      <c r="AE96" s="130"/>
      <c r="AF96" s="130"/>
      <c r="AG96" s="130"/>
      <c r="AH96" s="130"/>
      <c r="AI96" s="130"/>
      <c r="AJ96" s="130"/>
      <c r="AK96" s="130"/>
      <c r="AL96" s="130"/>
      <c r="AM96" s="130"/>
      <c r="AN96" s="130"/>
    </row>
    <row r="97" spans="1:40" x14ac:dyDescent="0.25">
      <c r="A97" s="130"/>
      <c r="B97" s="130"/>
      <c r="C97" s="271"/>
      <c r="D97" s="130"/>
      <c r="AE97" s="130"/>
      <c r="AF97" s="130"/>
      <c r="AG97" s="130"/>
      <c r="AH97" s="130"/>
      <c r="AI97" s="130"/>
      <c r="AJ97" s="130"/>
      <c r="AK97" s="130"/>
      <c r="AL97" s="130"/>
      <c r="AM97" s="130"/>
      <c r="AN97" s="130"/>
    </row>
    <row r="98" spans="1:40" x14ac:dyDescent="0.25">
      <c r="A98" s="130"/>
      <c r="B98" s="130"/>
      <c r="C98" s="271"/>
      <c r="D98" s="130"/>
      <c r="AE98" s="130"/>
      <c r="AF98" s="130"/>
      <c r="AG98" s="130"/>
      <c r="AH98" s="130"/>
      <c r="AI98" s="130"/>
      <c r="AJ98" s="130"/>
      <c r="AK98" s="130"/>
      <c r="AL98" s="130"/>
      <c r="AM98" s="130"/>
      <c r="AN98" s="130"/>
    </row>
    <row r="99" spans="1:40" x14ac:dyDescent="0.25">
      <c r="A99" s="130"/>
      <c r="B99" s="130"/>
      <c r="C99" s="271"/>
      <c r="D99" s="130"/>
      <c r="AE99" s="130"/>
      <c r="AF99" s="130"/>
      <c r="AG99" s="130"/>
      <c r="AH99" s="130"/>
      <c r="AI99" s="130"/>
      <c r="AJ99" s="130"/>
      <c r="AK99" s="130"/>
      <c r="AL99" s="130"/>
      <c r="AM99" s="130"/>
      <c r="AN99" s="130"/>
    </row>
    <row r="100" spans="1:40" x14ac:dyDescent="0.25">
      <c r="A100" s="130"/>
      <c r="B100" s="130"/>
      <c r="C100" s="271"/>
      <c r="D100" s="130"/>
      <c r="AE100" s="130"/>
      <c r="AF100" s="130"/>
      <c r="AG100" s="130"/>
      <c r="AH100" s="130"/>
      <c r="AI100" s="130"/>
      <c r="AJ100" s="130"/>
      <c r="AK100" s="130"/>
      <c r="AL100" s="130"/>
      <c r="AM100" s="130"/>
      <c r="AN100" s="130"/>
    </row>
    <row r="101" spans="1:40" x14ac:dyDescent="0.25">
      <c r="A101" s="130"/>
      <c r="B101" s="130"/>
      <c r="C101" s="271"/>
      <c r="D101" s="130"/>
      <c r="AE101" s="130"/>
      <c r="AF101" s="130"/>
      <c r="AG101" s="130"/>
      <c r="AH101" s="130"/>
      <c r="AI101" s="130"/>
      <c r="AJ101" s="130"/>
      <c r="AK101" s="130"/>
      <c r="AL101" s="130"/>
      <c r="AM101" s="130"/>
      <c r="AN101" s="130"/>
    </row>
    <row r="102" spans="1:40" x14ac:dyDescent="0.25">
      <c r="A102" s="130"/>
      <c r="B102" s="130"/>
      <c r="C102" s="271"/>
      <c r="D102" s="130"/>
      <c r="AE102" s="130"/>
      <c r="AF102" s="130"/>
      <c r="AG102" s="130"/>
      <c r="AH102" s="130"/>
      <c r="AI102" s="130"/>
      <c r="AJ102" s="130"/>
      <c r="AK102" s="130"/>
      <c r="AL102" s="130"/>
      <c r="AM102" s="130"/>
      <c r="AN102" s="130"/>
    </row>
    <row r="103" spans="1:40" x14ac:dyDescent="0.25">
      <c r="A103" s="130"/>
      <c r="B103" s="130"/>
      <c r="C103" s="271"/>
      <c r="D103" s="130"/>
      <c r="AE103" s="130"/>
      <c r="AF103" s="130"/>
      <c r="AG103" s="130"/>
      <c r="AH103" s="130"/>
      <c r="AI103" s="130"/>
      <c r="AJ103" s="130"/>
      <c r="AK103" s="130"/>
      <c r="AL103" s="130"/>
      <c r="AM103" s="130"/>
      <c r="AN103" s="130"/>
    </row>
    <row r="104" spans="1:40" x14ac:dyDescent="0.25">
      <c r="A104" s="130"/>
      <c r="B104" s="130"/>
      <c r="C104" s="271"/>
      <c r="D104" s="130"/>
      <c r="AE104" s="130"/>
      <c r="AF104" s="130"/>
      <c r="AG104" s="130"/>
      <c r="AH104" s="130"/>
      <c r="AI104" s="130"/>
      <c r="AJ104" s="130"/>
      <c r="AK104" s="130"/>
      <c r="AL104" s="130"/>
      <c r="AM104" s="130"/>
      <c r="AN104" s="130"/>
    </row>
    <row r="105" spans="1:40" x14ac:dyDescent="0.25">
      <c r="A105" s="130"/>
      <c r="B105" s="130"/>
      <c r="C105" s="271"/>
      <c r="D105" s="130"/>
      <c r="AE105" s="130"/>
      <c r="AF105" s="130"/>
      <c r="AG105" s="130"/>
      <c r="AH105" s="130"/>
      <c r="AI105" s="130"/>
      <c r="AJ105" s="130"/>
      <c r="AK105" s="130"/>
      <c r="AL105" s="130"/>
      <c r="AM105" s="130"/>
      <c r="AN105" s="130"/>
    </row>
    <row r="106" spans="1:40" x14ac:dyDescent="0.25">
      <c r="A106" s="130"/>
      <c r="B106" s="130"/>
      <c r="C106" s="271"/>
      <c r="D106" s="130"/>
      <c r="AE106" s="130"/>
      <c r="AF106" s="130"/>
      <c r="AG106" s="130"/>
      <c r="AH106" s="130"/>
      <c r="AI106" s="130"/>
      <c r="AJ106" s="130"/>
      <c r="AK106" s="130"/>
      <c r="AL106" s="130"/>
      <c r="AM106" s="130"/>
      <c r="AN106" s="130"/>
    </row>
    <row r="107" spans="1:40" x14ac:dyDescent="0.25">
      <c r="A107" s="130"/>
      <c r="B107" s="130"/>
      <c r="C107" s="271"/>
      <c r="D107" s="130"/>
      <c r="AE107" s="130"/>
      <c r="AF107" s="130"/>
      <c r="AG107" s="130"/>
      <c r="AH107" s="130"/>
      <c r="AI107" s="130"/>
      <c r="AJ107" s="130"/>
      <c r="AK107" s="130"/>
      <c r="AL107" s="130"/>
      <c r="AM107" s="130"/>
      <c r="AN107" s="130"/>
    </row>
    <row r="108" spans="1:40" x14ac:dyDescent="0.25">
      <c r="A108" s="130"/>
      <c r="B108" s="130"/>
      <c r="C108" s="271"/>
      <c r="D108" s="130"/>
      <c r="AE108" s="130"/>
      <c r="AF108" s="130"/>
      <c r="AG108" s="130"/>
      <c r="AH108" s="130"/>
      <c r="AI108" s="130"/>
      <c r="AJ108" s="130"/>
      <c r="AK108" s="130"/>
      <c r="AL108" s="130"/>
      <c r="AM108" s="130"/>
      <c r="AN108" s="130"/>
    </row>
    <row r="109" spans="1:40" x14ac:dyDescent="0.25">
      <c r="A109" s="130"/>
      <c r="B109" s="130"/>
      <c r="C109" s="271"/>
      <c r="D109" s="130"/>
      <c r="AE109" s="130"/>
      <c r="AF109" s="130"/>
      <c r="AG109" s="130"/>
      <c r="AH109" s="130"/>
      <c r="AI109" s="130"/>
      <c r="AJ109" s="130"/>
      <c r="AK109" s="130"/>
      <c r="AL109" s="130"/>
      <c r="AM109" s="130"/>
      <c r="AN109" s="130"/>
    </row>
    <row r="110" spans="1:40" x14ac:dyDescent="0.25">
      <c r="A110" s="130"/>
      <c r="B110" s="130"/>
      <c r="C110" s="271"/>
      <c r="D110" s="130"/>
      <c r="AE110" s="130"/>
      <c r="AF110" s="130"/>
      <c r="AG110" s="130"/>
      <c r="AH110" s="130"/>
      <c r="AI110" s="130"/>
      <c r="AJ110" s="130"/>
      <c r="AK110" s="130"/>
      <c r="AL110" s="130"/>
      <c r="AM110" s="130"/>
      <c r="AN110" s="130"/>
    </row>
    <row r="111" spans="1:40" x14ac:dyDescent="0.25">
      <c r="A111" s="130"/>
      <c r="B111" s="130"/>
      <c r="C111" s="271"/>
      <c r="D111" s="130"/>
      <c r="AE111" s="130"/>
      <c r="AF111" s="130"/>
      <c r="AG111" s="130"/>
      <c r="AH111" s="130"/>
      <c r="AI111" s="130"/>
      <c r="AJ111" s="130"/>
      <c r="AK111" s="130"/>
      <c r="AL111" s="130"/>
      <c r="AM111" s="130"/>
      <c r="AN111" s="130"/>
    </row>
    <row r="112" spans="1:40" x14ac:dyDescent="0.25">
      <c r="A112" s="130"/>
      <c r="B112" s="130"/>
      <c r="C112" s="271"/>
      <c r="D112" s="130"/>
      <c r="AE112" s="130"/>
      <c r="AF112" s="130"/>
      <c r="AG112" s="130"/>
      <c r="AH112" s="130"/>
      <c r="AI112" s="130"/>
      <c r="AJ112" s="130"/>
      <c r="AK112" s="130"/>
      <c r="AL112" s="130"/>
      <c r="AM112" s="130"/>
      <c r="AN112" s="130"/>
    </row>
    <row r="113" spans="1:40" x14ac:dyDescent="0.25">
      <c r="A113" s="130"/>
      <c r="B113" s="130"/>
      <c r="C113" s="271"/>
      <c r="D113" s="130"/>
      <c r="AE113" s="130"/>
      <c r="AF113" s="130"/>
      <c r="AG113" s="130"/>
      <c r="AH113" s="130"/>
      <c r="AI113" s="130"/>
      <c r="AJ113" s="130"/>
      <c r="AK113" s="130"/>
      <c r="AL113" s="130"/>
      <c r="AM113" s="130"/>
      <c r="AN113" s="130"/>
    </row>
    <row r="114" spans="1:40" x14ac:dyDescent="0.25">
      <c r="A114" s="130"/>
      <c r="B114" s="130"/>
      <c r="C114" s="271"/>
      <c r="D114" s="130"/>
      <c r="AE114" s="130"/>
      <c r="AF114" s="130"/>
      <c r="AG114" s="130"/>
      <c r="AH114" s="130"/>
      <c r="AI114" s="130"/>
      <c r="AJ114" s="130"/>
      <c r="AK114" s="130"/>
      <c r="AL114" s="130"/>
      <c r="AM114" s="130"/>
      <c r="AN114" s="130"/>
    </row>
    <row r="115" spans="1:40" x14ac:dyDescent="0.25">
      <c r="A115" s="130"/>
      <c r="B115" s="130"/>
      <c r="C115" s="271"/>
      <c r="D115" s="130"/>
      <c r="AE115" s="130"/>
      <c r="AF115" s="130"/>
      <c r="AG115" s="130"/>
      <c r="AH115" s="130"/>
      <c r="AI115" s="130"/>
      <c r="AJ115" s="130"/>
      <c r="AK115" s="130"/>
      <c r="AL115" s="130"/>
      <c r="AM115" s="130"/>
      <c r="AN115" s="130"/>
    </row>
    <row r="116" spans="1:40" x14ac:dyDescent="0.25">
      <c r="A116" s="130"/>
      <c r="B116" s="130"/>
      <c r="C116" s="271"/>
      <c r="D116" s="130"/>
      <c r="AE116" s="130"/>
      <c r="AF116" s="130"/>
      <c r="AG116" s="130"/>
      <c r="AH116" s="130"/>
      <c r="AI116" s="130"/>
      <c r="AJ116" s="130"/>
      <c r="AK116" s="130"/>
      <c r="AL116" s="130"/>
      <c r="AM116" s="130"/>
      <c r="AN116" s="130"/>
    </row>
    <row r="117" spans="1:40" x14ac:dyDescent="0.25">
      <c r="A117" s="130"/>
      <c r="B117" s="130"/>
      <c r="C117" s="271"/>
      <c r="D117" s="130"/>
      <c r="AE117" s="130"/>
      <c r="AF117" s="130"/>
      <c r="AG117" s="130"/>
      <c r="AH117" s="130"/>
      <c r="AI117" s="130"/>
      <c r="AJ117" s="130"/>
      <c r="AK117" s="130"/>
      <c r="AL117" s="130"/>
      <c r="AM117" s="130"/>
      <c r="AN117" s="130"/>
    </row>
    <row r="118" spans="1:40" x14ac:dyDescent="0.25">
      <c r="A118" s="130"/>
      <c r="B118" s="130"/>
      <c r="C118" s="271"/>
      <c r="D118" s="130"/>
      <c r="AE118" s="130"/>
      <c r="AF118" s="130"/>
      <c r="AG118" s="130"/>
      <c r="AH118" s="130"/>
      <c r="AI118" s="130"/>
      <c r="AJ118" s="130"/>
      <c r="AK118" s="130"/>
      <c r="AL118" s="130"/>
      <c r="AM118" s="130"/>
      <c r="AN118" s="130"/>
    </row>
    <row r="119" spans="1:40" x14ac:dyDescent="0.25">
      <c r="A119" s="130"/>
      <c r="B119" s="130"/>
      <c r="C119" s="271"/>
      <c r="D119" s="130"/>
      <c r="AE119" s="130"/>
      <c r="AF119" s="130"/>
      <c r="AG119" s="130"/>
      <c r="AH119" s="130"/>
      <c r="AI119" s="130"/>
      <c r="AJ119" s="130"/>
      <c r="AK119" s="130"/>
      <c r="AL119" s="130"/>
      <c r="AM119" s="130"/>
      <c r="AN119" s="130"/>
    </row>
    <row r="120" spans="1:40" x14ac:dyDescent="0.25">
      <c r="A120" s="130"/>
      <c r="B120" s="130"/>
      <c r="C120" s="271"/>
      <c r="D120" s="130"/>
      <c r="AE120" s="130"/>
      <c r="AF120" s="130"/>
      <c r="AG120" s="130"/>
      <c r="AH120" s="130"/>
      <c r="AI120" s="130"/>
      <c r="AJ120" s="130"/>
      <c r="AK120" s="130"/>
      <c r="AL120" s="130"/>
      <c r="AM120" s="130"/>
      <c r="AN120" s="130"/>
    </row>
    <row r="121" spans="1:40" x14ac:dyDescent="0.25">
      <c r="A121" s="130"/>
      <c r="B121" s="130"/>
      <c r="C121" s="271"/>
      <c r="D121" s="130"/>
      <c r="AE121" s="130"/>
      <c r="AF121" s="130"/>
      <c r="AG121" s="130"/>
      <c r="AH121" s="130"/>
      <c r="AI121" s="130"/>
      <c r="AJ121" s="130"/>
      <c r="AK121" s="130"/>
      <c r="AL121" s="130"/>
      <c r="AM121" s="130"/>
      <c r="AN121" s="130"/>
    </row>
    <row r="122" spans="1:40" x14ac:dyDescent="0.25">
      <c r="A122" s="130"/>
      <c r="B122" s="130"/>
      <c r="C122" s="271"/>
      <c r="D122" s="130"/>
      <c r="AE122" s="130"/>
      <c r="AF122" s="130"/>
      <c r="AG122" s="130"/>
      <c r="AH122" s="130"/>
      <c r="AI122" s="130"/>
      <c r="AJ122" s="130"/>
      <c r="AK122" s="130"/>
      <c r="AL122" s="130"/>
      <c r="AM122" s="130"/>
      <c r="AN122" s="130"/>
    </row>
    <row r="123" spans="1:40" x14ac:dyDescent="0.25">
      <c r="A123" s="130"/>
      <c r="B123" s="130"/>
      <c r="C123" s="271"/>
      <c r="D123" s="130"/>
      <c r="AE123" s="130"/>
      <c r="AF123" s="130"/>
      <c r="AG123" s="130"/>
      <c r="AH123" s="130"/>
      <c r="AI123" s="130"/>
      <c r="AJ123" s="130"/>
      <c r="AK123" s="130"/>
      <c r="AL123" s="130"/>
      <c r="AM123" s="130"/>
      <c r="AN123" s="130"/>
    </row>
    <row r="124" spans="1:40" x14ac:dyDescent="0.25">
      <c r="A124" s="130"/>
      <c r="B124" s="130"/>
      <c r="C124" s="271"/>
      <c r="D124" s="130"/>
      <c r="AE124" s="130"/>
      <c r="AF124" s="130"/>
      <c r="AG124" s="130"/>
      <c r="AH124" s="130"/>
      <c r="AI124" s="130"/>
      <c r="AJ124" s="130"/>
      <c r="AK124" s="130"/>
      <c r="AL124" s="130"/>
      <c r="AM124" s="130"/>
      <c r="AN124" s="130"/>
    </row>
    <row r="125" spans="1:40" x14ac:dyDescent="0.25">
      <c r="A125" s="130"/>
      <c r="B125" s="130"/>
      <c r="C125" s="271"/>
      <c r="D125" s="130"/>
      <c r="AE125" s="130"/>
      <c r="AF125" s="130"/>
      <c r="AG125" s="130"/>
      <c r="AH125" s="130"/>
      <c r="AI125" s="130"/>
      <c r="AJ125" s="130"/>
      <c r="AK125" s="130"/>
      <c r="AL125" s="130"/>
      <c r="AM125" s="130"/>
      <c r="AN125" s="130"/>
    </row>
    <row r="126" spans="1:40" x14ac:dyDescent="0.25">
      <c r="A126" s="130"/>
      <c r="B126" s="130"/>
      <c r="C126" s="271"/>
      <c r="D126" s="130"/>
      <c r="AE126" s="130"/>
      <c r="AF126" s="130"/>
      <c r="AG126" s="130"/>
      <c r="AH126" s="130"/>
      <c r="AI126" s="130"/>
      <c r="AJ126" s="130"/>
      <c r="AK126" s="130"/>
      <c r="AL126" s="130"/>
      <c r="AM126" s="130"/>
      <c r="AN126" s="130"/>
    </row>
    <row r="127" spans="1:40" x14ac:dyDescent="0.25">
      <c r="A127" s="130"/>
      <c r="B127" s="130"/>
      <c r="C127" s="271"/>
      <c r="D127" s="130"/>
      <c r="AE127" s="130"/>
      <c r="AF127" s="130"/>
      <c r="AG127" s="130"/>
      <c r="AH127" s="130"/>
      <c r="AI127" s="130"/>
      <c r="AJ127" s="130"/>
      <c r="AK127" s="130"/>
      <c r="AL127" s="130"/>
      <c r="AM127" s="130"/>
      <c r="AN127" s="130"/>
    </row>
    <row r="128" spans="1:40" x14ac:dyDescent="0.25">
      <c r="A128" s="130"/>
      <c r="B128" s="130"/>
      <c r="C128" s="271"/>
      <c r="D128" s="130"/>
      <c r="AE128" s="130"/>
      <c r="AF128" s="130"/>
      <c r="AG128" s="130"/>
      <c r="AH128" s="130"/>
      <c r="AI128" s="130"/>
      <c r="AJ128" s="130"/>
      <c r="AK128" s="130"/>
      <c r="AL128" s="130"/>
      <c r="AM128" s="130"/>
      <c r="AN128" s="130"/>
    </row>
    <row r="129" spans="1:40" x14ac:dyDescent="0.25">
      <c r="A129" s="130"/>
      <c r="B129" s="130"/>
      <c r="C129" s="271"/>
      <c r="D129" s="130"/>
      <c r="AE129" s="130"/>
      <c r="AF129" s="130"/>
      <c r="AG129" s="130"/>
      <c r="AH129" s="130"/>
      <c r="AI129" s="130"/>
      <c r="AJ129" s="130"/>
      <c r="AK129" s="130"/>
      <c r="AL129" s="130"/>
      <c r="AM129" s="130"/>
      <c r="AN129" s="130"/>
    </row>
    <row r="130" spans="1:40" x14ac:dyDescent="0.25">
      <c r="A130" s="130"/>
      <c r="B130" s="130"/>
      <c r="C130" s="271"/>
      <c r="D130" s="130"/>
      <c r="AE130" s="130"/>
      <c r="AF130" s="130"/>
      <c r="AG130" s="130"/>
      <c r="AH130" s="130"/>
      <c r="AI130" s="130"/>
      <c r="AJ130" s="130"/>
      <c r="AK130" s="130"/>
      <c r="AL130" s="130"/>
      <c r="AM130" s="130"/>
      <c r="AN130" s="130"/>
    </row>
    <row r="131" spans="1:40" x14ac:dyDescent="0.25">
      <c r="A131" s="130"/>
      <c r="B131" s="130"/>
      <c r="C131" s="271"/>
      <c r="D131" s="130"/>
      <c r="AE131" s="130"/>
      <c r="AF131" s="130"/>
      <c r="AG131" s="130"/>
      <c r="AH131" s="130"/>
      <c r="AI131" s="130"/>
      <c r="AJ131" s="130"/>
      <c r="AK131" s="130"/>
      <c r="AL131" s="130"/>
      <c r="AM131" s="130"/>
      <c r="AN131" s="130"/>
    </row>
    <row r="132" spans="1:40" x14ac:dyDescent="0.25">
      <c r="A132" s="130"/>
      <c r="B132" s="130"/>
      <c r="C132" s="271"/>
      <c r="D132" s="130"/>
      <c r="AE132" s="130"/>
      <c r="AF132" s="130"/>
      <c r="AG132" s="130"/>
      <c r="AH132" s="130"/>
      <c r="AI132" s="130"/>
      <c r="AJ132" s="130"/>
      <c r="AK132" s="130"/>
      <c r="AL132" s="130"/>
      <c r="AM132" s="130"/>
      <c r="AN132" s="130"/>
    </row>
    <row r="133" spans="1:40" x14ac:dyDescent="0.25">
      <c r="A133" s="130"/>
      <c r="B133" s="130"/>
      <c r="C133" s="271"/>
      <c r="D133" s="130"/>
      <c r="AE133" s="130"/>
      <c r="AF133" s="130"/>
      <c r="AG133" s="130"/>
      <c r="AH133" s="130"/>
      <c r="AI133" s="130"/>
      <c r="AJ133" s="130"/>
      <c r="AK133" s="130"/>
      <c r="AL133" s="130"/>
      <c r="AM133" s="130"/>
      <c r="AN133" s="130"/>
    </row>
    <row r="134" spans="1:40" x14ac:dyDescent="0.25">
      <c r="A134" s="130"/>
      <c r="B134" s="130"/>
      <c r="C134" s="271"/>
      <c r="D134" s="130"/>
      <c r="AE134" s="130"/>
      <c r="AF134" s="130"/>
      <c r="AG134" s="130"/>
      <c r="AH134" s="130"/>
      <c r="AI134" s="130"/>
      <c r="AJ134" s="130"/>
      <c r="AK134" s="130"/>
      <c r="AL134" s="130"/>
      <c r="AM134" s="130"/>
      <c r="AN134" s="130"/>
    </row>
    <row r="135" spans="1:40" x14ac:dyDescent="0.25">
      <c r="A135" s="130"/>
      <c r="B135" s="130"/>
      <c r="C135" s="271"/>
      <c r="D135" s="130"/>
      <c r="AE135" s="130"/>
      <c r="AF135" s="130"/>
      <c r="AG135" s="130"/>
      <c r="AH135" s="130"/>
      <c r="AI135" s="130"/>
      <c r="AJ135" s="130"/>
      <c r="AK135" s="130"/>
      <c r="AL135" s="130"/>
      <c r="AM135" s="130"/>
      <c r="AN135" s="130"/>
    </row>
    <row r="136" spans="1:40" x14ac:dyDescent="0.25">
      <c r="A136" s="130"/>
      <c r="B136" s="130"/>
      <c r="C136" s="271"/>
      <c r="D136" s="130"/>
      <c r="AE136" s="130"/>
      <c r="AF136" s="130"/>
      <c r="AG136" s="130"/>
      <c r="AH136" s="130"/>
      <c r="AI136" s="130"/>
      <c r="AJ136" s="130"/>
      <c r="AK136" s="130"/>
      <c r="AL136" s="130"/>
      <c r="AM136" s="130"/>
      <c r="AN136" s="130"/>
    </row>
    <row r="137" spans="1:40" x14ac:dyDescent="0.25">
      <c r="A137" s="130"/>
      <c r="B137" s="130"/>
      <c r="C137" s="271"/>
      <c r="D137" s="130"/>
      <c r="AE137" s="130"/>
      <c r="AF137" s="130"/>
      <c r="AG137" s="130"/>
      <c r="AH137" s="130"/>
      <c r="AI137" s="130"/>
      <c r="AJ137" s="130"/>
      <c r="AK137" s="130"/>
      <c r="AL137" s="130"/>
      <c r="AM137" s="130"/>
      <c r="AN137" s="130"/>
    </row>
    <row r="138" spans="1:40" x14ac:dyDescent="0.25">
      <c r="A138" s="130"/>
      <c r="B138" s="130"/>
      <c r="C138" s="271"/>
      <c r="D138" s="130"/>
      <c r="AE138" s="130"/>
      <c r="AF138" s="130"/>
      <c r="AG138" s="130"/>
      <c r="AH138" s="130"/>
      <c r="AI138" s="130"/>
      <c r="AJ138" s="130"/>
      <c r="AK138" s="130"/>
      <c r="AL138" s="130"/>
      <c r="AM138" s="130"/>
      <c r="AN138" s="130"/>
    </row>
    <row r="139" spans="1:40" x14ac:dyDescent="0.25">
      <c r="A139" s="130"/>
      <c r="B139" s="130"/>
      <c r="C139" s="271"/>
      <c r="D139" s="130"/>
      <c r="AE139" s="130"/>
      <c r="AF139" s="130"/>
      <c r="AG139" s="130"/>
      <c r="AH139" s="130"/>
      <c r="AI139" s="130"/>
      <c r="AJ139" s="130"/>
      <c r="AK139" s="130"/>
      <c r="AL139" s="130"/>
      <c r="AM139" s="130"/>
      <c r="AN139" s="130"/>
    </row>
    <row r="140" spans="1:40" x14ac:dyDescent="0.25">
      <c r="A140" s="130"/>
      <c r="B140" s="130"/>
      <c r="C140" s="271"/>
      <c r="D140" s="130"/>
      <c r="AE140" s="130"/>
      <c r="AF140" s="130"/>
      <c r="AG140" s="130"/>
      <c r="AH140" s="130"/>
      <c r="AI140" s="130"/>
      <c r="AJ140" s="130"/>
      <c r="AK140" s="130"/>
      <c r="AL140" s="130"/>
      <c r="AM140" s="130"/>
      <c r="AN140" s="130"/>
    </row>
    <row r="141" spans="1:40" x14ac:dyDescent="0.25">
      <c r="A141" s="130"/>
      <c r="B141" s="130"/>
      <c r="C141" s="271"/>
      <c r="D141" s="130"/>
      <c r="AE141" s="130"/>
      <c r="AF141" s="130"/>
      <c r="AG141" s="130"/>
      <c r="AH141" s="130"/>
      <c r="AI141" s="130"/>
      <c r="AJ141" s="130"/>
      <c r="AK141" s="130"/>
      <c r="AL141" s="130"/>
      <c r="AM141" s="130"/>
      <c r="AN141" s="130"/>
    </row>
    <row r="142" spans="1:40" x14ac:dyDescent="0.25">
      <c r="A142" s="130"/>
      <c r="B142" s="130"/>
      <c r="C142" s="271"/>
      <c r="D142" s="130"/>
      <c r="AE142" s="130"/>
      <c r="AF142" s="130"/>
      <c r="AG142" s="130"/>
      <c r="AH142" s="130"/>
      <c r="AI142" s="130"/>
      <c r="AJ142" s="130"/>
      <c r="AK142" s="130"/>
      <c r="AL142" s="130"/>
      <c r="AM142" s="130"/>
      <c r="AN142" s="130"/>
    </row>
    <row r="143" spans="1:40" x14ac:dyDescent="0.25">
      <c r="A143" s="130"/>
      <c r="B143" s="130"/>
      <c r="C143" s="271"/>
      <c r="D143" s="130"/>
      <c r="AE143" s="130"/>
      <c r="AF143" s="130"/>
      <c r="AG143" s="130"/>
      <c r="AH143" s="130"/>
      <c r="AI143" s="130"/>
      <c r="AJ143" s="130"/>
      <c r="AK143" s="130"/>
      <c r="AL143" s="130"/>
      <c r="AM143" s="130"/>
      <c r="AN143" s="130"/>
    </row>
    <row r="144" spans="1:40" x14ac:dyDescent="0.25">
      <c r="A144" s="130"/>
      <c r="B144" s="130"/>
      <c r="C144" s="271"/>
      <c r="D144" s="130"/>
      <c r="AE144" s="130"/>
      <c r="AF144" s="130"/>
      <c r="AG144" s="130"/>
      <c r="AH144" s="130"/>
      <c r="AI144" s="130"/>
      <c r="AJ144" s="130"/>
      <c r="AK144" s="130"/>
      <c r="AL144" s="130"/>
      <c r="AM144" s="130"/>
      <c r="AN144" s="130"/>
    </row>
    <row r="145" spans="1:40" x14ac:dyDescent="0.25">
      <c r="A145" s="130"/>
      <c r="B145" s="130"/>
      <c r="C145" s="271"/>
      <c r="D145" s="130"/>
      <c r="AE145" s="130"/>
      <c r="AF145" s="130"/>
      <c r="AG145" s="130"/>
      <c r="AH145" s="130"/>
      <c r="AI145" s="130"/>
      <c r="AJ145" s="130"/>
      <c r="AK145" s="130"/>
      <c r="AL145" s="130"/>
      <c r="AM145" s="130"/>
      <c r="AN145" s="130"/>
    </row>
    <row r="146" spans="1:40" x14ac:dyDescent="0.25">
      <c r="A146" s="130"/>
      <c r="B146" s="130"/>
      <c r="C146" s="271"/>
      <c r="D146" s="130"/>
      <c r="AE146" s="130"/>
      <c r="AF146" s="130"/>
      <c r="AG146" s="130"/>
      <c r="AH146" s="130"/>
      <c r="AI146" s="130"/>
      <c r="AJ146" s="130"/>
      <c r="AK146" s="130"/>
      <c r="AL146" s="130"/>
      <c r="AM146" s="130"/>
      <c r="AN146" s="130"/>
    </row>
    <row r="147" spans="1:40" x14ac:dyDescent="0.25">
      <c r="A147" s="130"/>
      <c r="B147" s="130"/>
      <c r="C147" s="271"/>
      <c r="D147" s="130"/>
      <c r="AE147" s="130"/>
      <c r="AF147" s="130"/>
      <c r="AG147" s="130"/>
      <c r="AH147" s="130"/>
      <c r="AI147" s="130"/>
      <c r="AJ147" s="130"/>
      <c r="AK147" s="130"/>
      <c r="AL147" s="130"/>
      <c r="AM147" s="130"/>
      <c r="AN147" s="130"/>
    </row>
    <row r="148" spans="1:40" x14ac:dyDescent="0.25">
      <c r="A148" s="130"/>
      <c r="B148" s="130"/>
      <c r="C148" s="271"/>
      <c r="D148" s="130"/>
      <c r="AE148" s="130"/>
      <c r="AF148" s="130"/>
      <c r="AG148" s="130"/>
      <c r="AH148" s="130"/>
      <c r="AI148" s="130"/>
      <c r="AJ148" s="130"/>
      <c r="AK148" s="130"/>
      <c r="AL148" s="130"/>
      <c r="AM148" s="130"/>
      <c r="AN148" s="130"/>
    </row>
    <row r="149" spans="1:40" x14ac:dyDescent="0.25">
      <c r="A149" s="130"/>
      <c r="B149" s="130"/>
      <c r="C149" s="271"/>
      <c r="D149" s="130"/>
      <c r="AE149" s="130"/>
      <c r="AF149" s="130"/>
      <c r="AG149" s="130"/>
      <c r="AH149" s="130"/>
      <c r="AI149" s="130"/>
      <c r="AJ149" s="130"/>
      <c r="AK149" s="130"/>
      <c r="AL149" s="130"/>
      <c r="AM149" s="130"/>
      <c r="AN149" s="130"/>
    </row>
    <row r="150" spans="1:40" x14ac:dyDescent="0.25">
      <c r="A150" s="130"/>
      <c r="B150" s="130"/>
      <c r="C150" s="271"/>
      <c r="D150" s="130"/>
      <c r="AE150" s="130"/>
      <c r="AF150" s="130"/>
      <c r="AG150" s="130"/>
      <c r="AH150" s="130"/>
      <c r="AI150" s="130"/>
      <c r="AJ150" s="130"/>
      <c r="AK150" s="130"/>
      <c r="AL150" s="130"/>
      <c r="AM150" s="130"/>
      <c r="AN150" s="130"/>
    </row>
    <row r="151" spans="1:40" x14ac:dyDescent="0.25">
      <c r="A151" s="130"/>
      <c r="B151" s="130"/>
      <c r="C151" s="271"/>
      <c r="D151" s="130"/>
      <c r="AE151" s="130"/>
      <c r="AF151" s="130"/>
      <c r="AG151" s="130"/>
      <c r="AH151" s="130"/>
      <c r="AI151" s="130"/>
      <c r="AJ151" s="130"/>
      <c r="AK151" s="130"/>
      <c r="AL151" s="130"/>
      <c r="AM151" s="130"/>
      <c r="AN151" s="130"/>
    </row>
    <row r="152" spans="1:40" x14ac:dyDescent="0.25">
      <c r="A152" s="130"/>
      <c r="B152" s="130"/>
      <c r="C152" s="271"/>
      <c r="D152" s="130"/>
      <c r="AE152" s="130"/>
      <c r="AF152" s="130"/>
      <c r="AG152" s="130"/>
      <c r="AH152" s="130"/>
      <c r="AI152" s="130"/>
      <c r="AJ152" s="130"/>
      <c r="AK152" s="130"/>
      <c r="AL152" s="130"/>
      <c r="AM152" s="130"/>
      <c r="AN152" s="130"/>
    </row>
    <row r="153" spans="1:40" x14ac:dyDescent="0.25">
      <c r="A153" s="130"/>
      <c r="B153" s="130"/>
      <c r="C153" s="271"/>
      <c r="D153" s="130"/>
      <c r="AE153" s="130"/>
      <c r="AF153" s="130"/>
      <c r="AG153" s="130"/>
      <c r="AH153" s="130"/>
      <c r="AI153" s="130"/>
      <c r="AJ153" s="130"/>
      <c r="AK153" s="130"/>
      <c r="AL153" s="130"/>
      <c r="AM153" s="130"/>
      <c r="AN153" s="130"/>
    </row>
    <row r="154" spans="1:40" x14ac:dyDescent="0.25">
      <c r="A154" s="130"/>
      <c r="B154" s="130"/>
      <c r="C154" s="271"/>
      <c r="D154" s="130"/>
      <c r="AE154" s="130"/>
      <c r="AF154" s="130"/>
      <c r="AG154" s="130"/>
      <c r="AH154" s="130"/>
      <c r="AI154" s="130"/>
      <c r="AJ154" s="130"/>
      <c r="AK154" s="130"/>
      <c r="AL154" s="130"/>
      <c r="AM154" s="130"/>
      <c r="AN154" s="130"/>
    </row>
    <row r="155" spans="1:40" x14ac:dyDescent="0.25">
      <c r="A155" s="130"/>
      <c r="B155" s="130"/>
      <c r="C155" s="271"/>
      <c r="D155" s="130"/>
      <c r="AE155" s="130"/>
      <c r="AF155" s="130"/>
      <c r="AG155" s="130"/>
      <c r="AH155" s="130"/>
      <c r="AI155" s="130"/>
      <c r="AJ155" s="130"/>
      <c r="AK155" s="130"/>
      <c r="AL155" s="130"/>
      <c r="AM155" s="130"/>
      <c r="AN155" s="130"/>
    </row>
    <row r="156" spans="1:40" x14ac:dyDescent="0.25">
      <c r="A156" s="130"/>
      <c r="B156" s="130"/>
      <c r="C156" s="271"/>
      <c r="D156" s="130"/>
      <c r="AE156" s="130"/>
      <c r="AF156" s="130"/>
      <c r="AG156" s="130"/>
      <c r="AH156" s="130"/>
      <c r="AI156" s="130"/>
      <c r="AJ156" s="130"/>
      <c r="AK156" s="130"/>
      <c r="AL156" s="130"/>
      <c r="AM156" s="130"/>
      <c r="AN156" s="130"/>
    </row>
    <row r="157" spans="1:40" x14ac:dyDescent="0.25">
      <c r="A157" s="130"/>
      <c r="B157" s="130"/>
      <c r="C157" s="271"/>
      <c r="D157" s="130"/>
      <c r="AE157" s="130"/>
      <c r="AF157" s="130"/>
      <c r="AG157" s="130"/>
      <c r="AH157" s="130"/>
      <c r="AI157" s="130"/>
      <c r="AJ157" s="130"/>
      <c r="AK157" s="130"/>
      <c r="AL157" s="130"/>
      <c r="AM157" s="130"/>
      <c r="AN157" s="130"/>
    </row>
    <row r="158" spans="1:40" x14ac:dyDescent="0.25">
      <c r="A158" s="130"/>
      <c r="B158" s="130"/>
      <c r="C158" s="271"/>
      <c r="D158" s="130"/>
      <c r="AE158" s="130"/>
      <c r="AF158" s="130"/>
      <c r="AG158" s="130"/>
      <c r="AH158" s="130"/>
      <c r="AI158" s="130"/>
      <c r="AJ158" s="130"/>
      <c r="AK158" s="130"/>
      <c r="AL158" s="130"/>
      <c r="AM158" s="130"/>
      <c r="AN158" s="130"/>
    </row>
    <row r="159" spans="1:40" x14ac:dyDescent="0.25">
      <c r="A159" s="130"/>
      <c r="B159" s="130"/>
      <c r="C159" s="271"/>
      <c r="D159" s="130"/>
      <c r="AE159" s="130"/>
      <c r="AF159" s="130"/>
      <c r="AG159" s="130"/>
      <c r="AH159" s="130"/>
      <c r="AI159" s="130"/>
      <c r="AJ159" s="130"/>
      <c r="AK159" s="130"/>
      <c r="AL159" s="130"/>
      <c r="AM159" s="130"/>
      <c r="AN159" s="130"/>
    </row>
    <row r="160" spans="1:40" x14ac:dyDescent="0.25">
      <c r="A160" s="130"/>
      <c r="B160" s="130"/>
      <c r="C160" s="271"/>
      <c r="D160" s="130"/>
      <c r="AE160" s="130"/>
      <c r="AF160" s="130"/>
      <c r="AG160" s="130"/>
      <c r="AH160" s="130"/>
      <c r="AI160" s="130"/>
      <c r="AJ160" s="130"/>
      <c r="AK160" s="130"/>
      <c r="AL160" s="130"/>
      <c r="AM160" s="130"/>
      <c r="AN160" s="130"/>
    </row>
    <row r="161" spans="1:40" x14ac:dyDescent="0.25">
      <c r="A161" s="130"/>
      <c r="B161" s="130"/>
      <c r="C161" s="271"/>
      <c r="D161" s="130"/>
      <c r="AE161" s="130"/>
      <c r="AF161" s="130"/>
      <c r="AG161" s="130"/>
      <c r="AH161" s="130"/>
      <c r="AI161" s="130"/>
      <c r="AJ161" s="130"/>
      <c r="AK161" s="130"/>
      <c r="AL161" s="130"/>
      <c r="AM161" s="130"/>
      <c r="AN161" s="130"/>
    </row>
    <row r="162" spans="1:40" x14ac:dyDescent="0.25">
      <c r="A162" s="130"/>
      <c r="B162" s="130"/>
      <c r="C162" s="271"/>
      <c r="D162" s="130"/>
      <c r="AE162" s="130"/>
      <c r="AF162" s="130"/>
      <c r="AG162" s="130"/>
      <c r="AH162" s="130"/>
      <c r="AI162" s="130"/>
      <c r="AJ162" s="130"/>
      <c r="AK162" s="130"/>
      <c r="AL162" s="130"/>
      <c r="AM162" s="130"/>
      <c r="AN162" s="130"/>
    </row>
    <row r="163" spans="1:40" x14ac:dyDescent="0.25">
      <c r="A163" s="130"/>
      <c r="B163" s="130"/>
      <c r="C163" s="271"/>
      <c r="D163" s="130"/>
      <c r="AE163" s="130"/>
      <c r="AF163" s="130"/>
      <c r="AG163" s="130"/>
      <c r="AH163" s="130"/>
      <c r="AI163" s="130"/>
      <c r="AJ163" s="130"/>
      <c r="AK163" s="130"/>
      <c r="AL163" s="130"/>
      <c r="AM163" s="130"/>
      <c r="AN163" s="130"/>
    </row>
    <row r="164" spans="1:40" x14ac:dyDescent="0.25">
      <c r="A164" s="130"/>
      <c r="B164" s="130"/>
      <c r="C164" s="271"/>
      <c r="D164" s="130"/>
      <c r="AE164" s="130"/>
      <c r="AF164" s="130"/>
      <c r="AG164" s="130"/>
      <c r="AH164" s="130"/>
      <c r="AI164" s="130"/>
      <c r="AJ164" s="130"/>
      <c r="AK164" s="130"/>
      <c r="AL164" s="130"/>
      <c r="AM164" s="130"/>
      <c r="AN164" s="130"/>
    </row>
    <row r="165" spans="1:40" x14ac:dyDescent="0.25">
      <c r="A165" s="130"/>
      <c r="B165" s="130"/>
      <c r="C165" s="271"/>
      <c r="D165" s="130"/>
      <c r="AE165" s="130"/>
      <c r="AF165" s="130"/>
      <c r="AG165" s="130"/>
      <c r="AH165" s="130"/>
      <c r="AI165" s="130"/>
      <c r="AJ165" s="130"/>
      <c r="AK165" s="130"/>
      <c r="AL165" s="130"/>
      <c r="AM165" s="130"/>
      <c r="AN165" s="130"/>
    </row>
    <row r="166" spans="1:40" x14ac:dyDescent="0.25">
      <c r="A166" s="130"/>
      <c r="B166" s="130"/>
      <c r="C166" s="271"/>
      <c r="D166" s="130"/>
      <c r="AE166" s="130"/>
      <c r="AF166" s="130"/>
      <c r="AG166" s="130"/>
      <c r="AH166" s="130"/>
      <c r="AI166" s="130"/>
      <c r="AJ166" s="130"/>
      <c r="AK166" s="130"/>
      <c r="AL166" s="130"/>
      <c r="AM166" s="130"/>
      <c r="AN166" s="130"/>
    </row>
    <row r="167" spans="1:40" x14ac:dyDescent="0.25">
      <c r="A167" s="130"/>
      <c r="B167" s="130"/>
      <c r="C167" s="271"/>
      <c r="D167" s="130"/>
      <c r="AE167" s="130"/>
      <c r="AF167" s="130"/>
      <c r="AG167" s="130"/>
      <c r="AH167" s="130"/>
      <c r="AI167" s="130"/>
      <c r="AJ167" s="130"/>
      <c r="AK167" s="130"/>
      <c r="AL167" s="130"/>
      <c r="AM167" s="130"/>
      <c r="AN167" s="130"/>
    </row>
    <row r="168" spans="1:40" x14ac:dyDescent="0.25">
      <c r="A168" s="130"/>
      <c r="B168" s="130"/>
      <c r="C168" s="271"/>
      <c r="D168" s="130"/>
      <c r="AE168" s="130"/>
      <c r="AF168" s="130"/>
      <c r="AG168" s="130"/>
      <c r="AH168" s="130"/>
      <c r="AI168" s="130"/>
      <c r="AJ168" s="130"/>
      <c r="AK168" s="130"/>
      <c r="AL168" s="130"/>
      <c r="AM168" s="130"/>
      <c r="AN168" s="130"/>
    </row>
    <row r="169" spans="1:40" x14ac:dyDescent="0.25">
      <c r="A169" s="130"/>
      <c r="B169" s="130"/>
      <c r="C169" s="271"/>
      <c r="D169" s="130"/>
      <c r="AE169" s="130"/>
      <c r="AF169" s="130"/>
      <c r="AG169" s="130"/>
      <c r="AH169" s="130"/>
      <c r="AI169" s="130"/>
      <c r="AJ169" s="130"/>
      <c r="AK169" s="130"/>
      <c r="AL169" s="130"/>
      <c r="AM169" s="130"/>
      <c r="AN169" s="130"/>
    </row>
    <row r="170" spans="1:40" x14ac:dyDescent="0.25">
      <c r="A170" s="130"/>
      <c r="B170" s="130"/>
      <c r="C170" s="271"/>
      <c r="D170" s="130"/>
      <c r="AE170" s="130"/>
      <c r="AF170" s="130"/>
      <c r="AG170" s="130"/>
      <c r="AH170" s="130"/>
      <c r="AI170" s="130"/>
      <c r="AJ170" s="130"/>
      <c r="AK170" s="130"/>
      <c r="AL170" s="130"/>
      <c r="AM170" s="130"/>
      <c r="AN170" s="130"/>
    </row>
    <row r="171" spans="1:40" x14ac:dyDescent="0.25">
      <c r="A171" s="130"/>
      <c r="B171" s="130"/>
      <c r="C171" s="271"/>
      <c r="D171" s="130"/>
      <c r="AE171" s="130"/>
      <c r="AF171" s="130"/>
      <c r="AG171" s="130"/>
      <c r="AH171" s="130"/>
      <c r="AI171" s="130"/>
      <c r="AJ171" s="130"/>
      <c r="AK171" s="130"/>
      <c r="AL171" s="130"/>
      <c r="AM171" s="130"/>
      <c r="AN171" s="130"/>
    </row>
    <row r="172" spans="1:40" x14ac:dyDescent="0.25">
      <c r="A172" s="130"/>
      <c r="B172" s="130"/>
      <c r="C172" s="271"/>
      <c r="D172" s="130"/>
      <c r="AE172" s="130"/>
      <c r="AF172" s="130"/>
      <c r="AG172" s="130"/>
      <c r="AH172" s="130"/>
      <c r="AI172" s="130"/>
      <c r="AJ172" s="130"/>
      <c r="AK172" s="130"/>
      <c r="AL172" s="130"/>
      <c r="AM172" s="130"/>
      <c r="AN172" s="130"/>
    </row>
    <row r="173" spans="1:40" x14ac:dyDescent="0.25">
      <c r="A173" s="130"/>
      <c r="B173" s="130"/>
      <c r="C173" s="271"/>
      <c r="D173" s="130"/>
      <c r="AE173" s="130"/>
      <c r="AF173" s="130"/>
      <c r="AG173" s="130"/>
      <c r="AH173" s="130"/>
      <c r="AI173" s="130"/>
      <c r="AJ173" s="130"/>
      <c r="AK173" s="130"/>
      <c r="AL173" s="130"/>
      <c r="AM173" s="130"/>
      <c r="AN173" s="130"/>
    </row>
    <row r="174" spans="1:40" x14ac:dyDescent="0.25">
      <c r="A174" s="130"/>
      <c r="B174" s="130"/>
      <c r="C174" s="271"/>
      <c r="D174" s="130"/>
      <c r="AE174" s="130"/>
      <c r="AF174" s="130"/>
      <c r="AG174" s="130"/>
      <c r="AH174" s="130"/>
      <c r="AI174" s="130"/>
      <c r="AJ174" s="130"/>
      <c r="AK174" s="130"/>
      <c r="AL174" s="130"/>
      <c r="AM174" s="130"/>
      <c r="AN174" s="130"/>
    </row>
    <row r="175" spans="1:40" x14ac:dyDescent="0.25">
      <c r="A175" s="130"/>
      <c r="B175" s="130"/>
      <c r="C175" s="271"/>
      <c r="D175" s="130"/>
      <c r="AE175" s="130"/>
      <c r="AF175" s="130"/>
      <c r="AG175" s="130"/>
      <c r="AH175" s="130"/>
      <c r="AI175" s="130"/>
      <c r="AJ175" s="130"/>
      <c r="AK175" s="130"/>
      <c r="AL175" s="130"/>
      <c r="AM175" s="130"/>
      <c r="AN175" s="130"/>
    </row>
    <row r="176" spans="1:40" x14ac:dyDescent="0.25">
      <c r="A176" s="130"/>
      <c r="B176" s="130"/>
      <c r="C176" s="271"/>
      <c r="D176" s="130"/>
      <c r="AE176" s="130"/>
      <c r="AF176" s="130"/>
      <c r="AG176" s="130"/>
      <c r="AH176" s="130"/>
      <c r="AI176" s="130"/>
      <c r="AJ176" s="130"/>
      <c r="AK176" s="130"/>
      <c r="AL176" s="130"/>
      <c r="AM176" s="130"/>
      <c r="AN176" s="130"/>
    </row>
    <row r="177" spans="1:40" x14ac:dyDescent="0.25">
      <c r="A177" s="130"/>
      <c r="B177" s="130"/>
      <c r="C177" s="271"/>
      <c r="D177" s="130"/>
      <c r="AE177" s="130"/>
      <c r="AF177" s="130"/>
      <c r="AG177" s="130"/>
      <c r="AH177" s="130"/>
      <c r="AI177" s="130"/>
      <c r="AJ177" s="130"/>
      <c r="AK177" s="130"/>
      <c r="AL177" s="130"/>
      <c r="AM177" s="130"/>
      <c r="AN177" s="130"/>
    </row>
    <row r="178" spans="1:40" x14ac:dyDescent="0.25">
      <c r="A178" s="130"/>
      <c r="B178" s="130"/>
      <c r="C178" s="271"/>
      <c r="D178" s="130"/>
      <c r="AE178" s="130"/>
      <c r="AF178" s="130"/>
      <c r="AG178" s="130"/>
      <c r="AH178" s="130"/>
      <c r="AI178" s="130"/>
      <c r="AJ178" s="130"/>
      <c r="AK178" s="130"/>
      <c r="AL178" s="130"/>
      <c r="AM178" s="130"/>
      <c r="AN178" s="130"/>
    </row>
    <row r="179" spans="1:40" x14ac:dyDescent="0.25">
      <c r="A179" s="130"/>
      <c r="B179" s="130"/>
      <c r="C179" s="271"/>
      <c r="D179" s="130"/>
      <c r="AE179" s="130"/>
      <c r="AF179" s="130"/>
      <c r="AG179" s="130"/>
      <c r="AH179" s="130"/>
      <c r="AI179" s="130"/>
      <c r="AJ179" s="130"/>
      <c r="AK179" s="130"/>
      <c r="AL179" s="130"/>
      <c r="AM179" s="130"/>
      <c r="AN179" s="130"/>
    </row>
    <row r="180" spans="1:40" x14ac:dyDescent="0.25">
      <c r="A180" s="130"/>
      <c r="B180" s="130"/>
      <c r="C180" s="271"/>
      <c r="D180" s="130"/>
      <c r="AE180" s="130"/>
      <c r="AF180" s="130"/>
      <c r="AG180" s="130"/>
      <c r="AH180" s="130"/>
      <c r="AI180" s="130"/>
      <c r="AJ180" s="130"/>
      <c r="AK180" s="130"/>
      <c r="AL180" s="130"/>
      <c r="AM180" s="130"/>
      <c r="AN180" s="130"/>
    </row>
    <row r="181" spans="1:40" x14ac:dyDescent="0.25">
      <c r="A181" s="130"/>
      <c r="B181" s="130"/>
      <c r="C181" s="271"/>
      <c r="D181" s="130"/>
      <c r="AE181" s="130"/>
      <c r="AF181" s="130"/>
      <c r="AG181" s="130"/>
      <c r="AH181" s="130"/>
      <c r="AI181" s="130"/>
      <c r="AJ181" s="130"/>
      <c r="AK181" s="130"/>
      <c r="AL181" s="130"/>
      <c r="AM181" s="130"/>
      <c r="AN181" s="130"/>
    </row>
    <row r="182" spans="1:40" x14ac:dyDescent="0.25">
      <c r="A182" s="130"/>
      <c r="B182" s="130"/>
      <c r="C182" s="271"/>
      <c r="D182" s="130"/>
      <c r="AE182" s="130"/>
      <c r="AF182" s="130"/>
      <c r="AG182" s="130"/>
      <c r="AH182" s="130"/>
      <c r="AI182" s="130"/>
      <c r="AJ182" s="130"/>
      <c r="AK182" s="130"/>
      <c r="AL182" s="130"/>
      <c r="AM182" s="130"/>
      <c r="AN182" s="130"/>
    </row>
    <row r="183" spans="1:40" x14ac:dyDescent="0.25">
      <c r="A183" s="130"/>
      <c r="B183" s="130"/>
      <c r="C183" s="271"/>
      <c r="D183" s="130"/>
      <c r="AE183" s="130"/>
      <c r="AF183" s="130"/>
      <c r="AG183" s="130"/>
      <c r="AH183" s="130"/>
      <c r="AI183" s="130"/>
      <c r="AJ183" s="130"/>
      <c r="AK183" s="130"/>
      <c r="AL183" s="130"/>
      <c r="AM183" s="130"/>
      <c r="AN183" s="130"/>
    </row>
    <row r="184" spans="1:40" x14ac:dyDescent="0.25">
      <c r="A184" s="130"/>
      <c r="B184" s="130"/>
      <c r="C184" s="271"/>
      <c r="D184" s="130"/>
      <c r="AE184" s="130"/>
      <c r="AF184" s="130"/>
      <c r="AG184" s="130"/>
      <c r="AH184" s="130"/>
      <c r="AI184" s="130"/>
      <c r="AJ184" s="130"/>
      <c r="AK184" s="130"/>
      <c r="AL184" s="130"/>
      <c r="AM184" s="130"/>
      <c r="AN184" s="130"/>
    </row>
    <row r="185" spans="1:40" x14ac:dyDescent="0.25">
      <c r="A185" s="130"/>
      <c r="B185" s="130"/>
      <c r="C185" s="271"/>
      <c r="D185" s="130"/>
      <c r="AE185" s="130"/>
      <c r="AF185" s="130"/>
      <c r="AG185" s="130"/>
      <c r="AH185" s="130"/>
      <c r="AI185" s="130"/>
      <c r="AJ185" s="130"/>
      <c r="AK185" s="130"/>
      <c r="AL185" s="130"/>
      <c r="AM185" s="130"/>
      <c r="AN185" s="130"/>
    </row>
    <row r="186" spans="1:40" x14ac:dyDescent="0.25">
      <c r="A186" s="130"/>
      <c r="B186" s="130"/>
      <c r="C186" s="271"/>
      <c r="D186" s="130"/>
      <c r="AE186" s="130"/>
      <c r="AF186" s="130"/>
      <c r="AG186" s="130"/>
      <c r="AH186" s="130"/>
      <c r="AI186" s="130"/>
      <c r="AJ186" s="130"/>
      <c r="AK186" s="130"/>
      <c r="AL186" s="130"/>
      <c r="AM186" s="130"/>
      <c r="AN186" s="130"/>
    </row>
    <row r="187" spans="1:40" x14ac:dyDescent="0.25">
      <c r="A187" s="130"/>
      <c r="B187" s="130"/>
      <c r="C187" s="271"/>
      <c r="D187" s="130"/>
      <c r="AE187" s="130"/>
      <c r="AF187" s="130"/>
      <c r="AG187" s="130"/>
      <c r="AH187" s="130"/>
      <c r="AI187" s="130"/>
      <c r="AJ187" s="130"/>
      <c r="AK187" s="130"/>
      <c r="AL187" s="130"/>
      <c r="AM187" s="130"/>
      <c r="AN187" s="130"/>
    </row>
    <row r="188" spans="1:40" x14ac:dyDescent="0.25">
      <c r="A188" s="130"/>
      <c r="B188" s="130"/>
      <c r="C188" s="271"/>
      <c r="D188" s="130"/>
      <c r="AE188" s="130"/>
      <c r="AF188" s="130"/>
      <c r="AG188" s="130"/>
      <c r="AH188" s="130"/>
      <c r="AI188" s="130"/>
      <c r="AJ188" s="130"/>
      <c r="AK188" s="130"/>
      <c r="AL188" s="130"/>
      <c r="AM188" s="130"/>
      <c r="AN188" s="130"/>
    </row>
    <row r="189" spans="1:40" x14ac:dyDescent="0.25">
      <c r="A189" s="130"/>
      <c r="B189" s="130"/>
      <c r="C189" s="271"/>
      <c r="D189" s="130"/>
      <c r="AE189" s="130"/>
      <c r="AF189" s="130"/>
      <c r="AG189" s="130"/>
      <c r="AH189" s="130"/>
      <c r="AI189" s="130"/>
      <c r="AJ189" s="130"/>
      <c r="AK189" s="130"/>
      <c r="AL189" s="130"/>
      <c r="AM189" s="130"/>
      <c r="AN189" s="130"/>
    </row>
    <row r="190" spans="1:40" x14ac:dyDescent="0.25">
      <c r="A190" s="130"/>
      <c r="B190" s="130"/>
      <c r="C190" s="271"/>
      <c r="D190" s="130"/>
      <c r="AE190" s="130"/>
      <c r="AF190" s="130"/>
      <c r="AG190" s="130"/>
      <c r="AH190" s="130"/>
      <c r="AI190" s="130"/>
      <c r="AJ190" s="130"/>
      <c r="AK190" s="130"/>
      <c r="AL190" s="130"/>
      <c r="AM190" s="130"/>
      <c r="AN190" s="130"/>
    </row>
    <row r="191" spans="1:40" x14ac:dyDescent="0.25">
      <c r="A191" s="130"/>
      <c r="B191" s="130"/>
      <c r="C191" s="271"/>
      <c r="D191" s="130"/>
      <c r="AE191" s="130"/>
      <c r="AF191" s="130"/>
      <c r="AG191" s="130"/>
      <c r="AH191" s="130"/>
      <c r="AI191" s="130"/>
      <c r="AJ191" s="130"/>
      <c r="AK191" s="130"/>
      <c r="AL191" s="130"/>
      <c r="AM191" s="130"/>
      <c r="AN191" s="130"/>
    </row>
    <row r="192" spans="1:40" x14ac:dyDescent="0.25">
      <c r="A192" s="130"/>
      <c r="B192" s="130"/>
      <c r="C192" s="271"/>
      <c r="D192" s="130"/>
      <c r="AE192" s="130"/>
      <c r="AF192" s="130"/>
      <c r="AG192" s="130"/>
      <c r="AH192" s="130"/>
      <c r="AI192" s="130"/>
      <c r="AJ192" s="130"/>
      <c r="AK192" s="130"/>
      <c r="AL192" s="130"/>
      <c r="AM192" s="130"/>
      <c r="AN192" s="130"/>
    </row>
    <row r="193" spans="1:40" x14ac:dyDescent="0.25">
      <c r="A193" s="130"/>
      <c r="B193" s="130"/>
      <c r="C193" s="271"/>
      <c r="D193" s="130"/>
      <c r="AE193" s="130"/>
      <c r="AF193" s="130"/>
      <c r="AG193" s="130"/>
      <c r="AH193" s="130"/>
      <c r="AI193" s="130"/>
      <c r="AJ193" s="130"/>
      <c r="AK193" s="130"/>
      <c r="AL193" s="130"/>
      <c r="AM193" s="130"/>
      <c r="AN193" s="130"/>
    </row>
    <row r="194" spans="1:40" x14ac:dyDescent="0.25">
      <c r="A194" s="130"/>
      <c r="B194" s="130"/>
      <c r="C194" s="271"/>
      <c r="D194" s="130"/>
      <c r="AE194" s="130"/>
      <c r="AF194" s="130"/>
      <c r="AG194" s="130"/>
      <c r="AH194" s="130"/>
      <c r="AI194" s="130"/>
      <c r="AJ194" s="130"/>
      <c r="AK194" s="130"/>
      <c r="AL194" s="130"/>
      <c r="AM194" s="130"/>
      <c r="AN194" s="130"/>
    </row>
  </sheetData>
  <customSheetViews>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0"/>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1"/>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1"/>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4"/>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7"/>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8"/>
    </customSheetView>
  </customSheetViews>
  <mergeCells count="50">
    <mergeCell ref="B37:AG37"/>
    <mergeCell ref="A38:A39"/>
    <mergeCell ref="B38:B39"/>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tabSelected="1" zoomScale="60" zoomScaleNormal="60" workbookViewId="0">
      <pane xSplit="6" ySplit="7" topLeftCell="G8" activePane="bottomRight" state="frozen"/>
      <selection pane="topRight" activeCell="G1" sqref="G1"/>
      <selection pane="bottomLeft" activeCell="A8" sqref="A8"/>
      <selection pane="bottomRight" activeCell="I25" sqref="I25"/>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180</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f>
        <v>55351.939490000004</v>
      </c>
      <c r="E8" s="58">
        <f>E9</f>
        <v>31701.797879999998</v>
      </c>
      <c r="F8" s="58">
        <f>F9</f>
        <v>27958.544190000001</v>
      </c>
      <c r="G8" s="58">
        <f>G9</f>
        <v>27958.544190000001</v>
      </c>
      <c r="H8" s="58">
        <f>IFERROR(G8/D8*100,0)</f>
        <v>50.510505047526024</v>
      </c>
      <c r="I8" s="58">
        <f>IFERROR(G8/E8*100,0)</f>
        <v>88.192298417366615</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0</v>
      </c>
      <c r="Z8" s="59">
        <f t="shared" si="0"/>
        <v>3967.5672799999998</v>
      </c>
      <c r="AA8" s="59">
        <f t="shared" si="0"/>
        <v>0</v>
      </c>
      <c r="AB8" s="59">
        <f t="shared" si="0"/>
        <v>4293.0362800000003</v>
      </c>
      <c r="AC8" s="59">
        <f t="shared" si="0"/>
        <v>0</v>
      </c>
      <c r="AD8" s="59">
        <f t="shared" si="0"/>
        <v>3935.72028</v>
      </c>
      <c r="AE8" s="59">
        <f t="shared" si="0"/>
        <v>0</v>
      </c>
      <c r="AF8" s="59">
        <f t="shared" si="0"/>
        <v>6465.9444899999999</v>
      </c>
      <c r="AG8" s="59">
        <f t="shared" si="0"/>
        <v>0</v>
      </c>
      <c r="AH8" s="60"/>
      <c r="AI8" s="23">
        <f>E8-G8</f>
        <v>3743.2536899999977</v>
      </c>
    </row>
    <row r="9" spans="1:35" s="22" customFormat="1" ht="38.25" customHeight="1" x14ac:dyDescent="0.25">
      <c r="A9" s="486"/>
      <c r="B9" s="458"/>
      <c r="C9" s="61" t="s">
        <v>21</v>
      </c>
      <c r="D9" s="233">
        <f>SUM(J9,L9,N9,P9,R9,T9,V9,X9,Z9,AB9,AD9,AF9)</f>
        <v>55351.939490000004</v>
      </c>
      <c r="E9" s="233">
        <f>J9+L9+N9+P9+R9+T9+V9</f>
        <v>31701.797879999998</v>
      </c>
      <c r="F9" s="233">
        <f>K9+M9+O9+Q9+S9+U9+W9+Y9+AA9+AC9</f>
        <v>27958.544190000001</v>
      </c>
      <c r="G9" s="62">
        <f>K9+M9+O9+Q9+S9+W9+U9+Y9+AA9+AC9++AE9+AG9</f>
        <v>27958.544190000001</v>
      </c>
      <c r="H9" s="62">
        <f>IFERROR(G9/D9*100,0)</f>
        <v>50.510505047526024</v>
      </c>
      <c r="I9" s="62">
        <f>IFERROR(G9/E9*100,0)</f>
        <v>88.192298417366615</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0</v>
      </c>
      <c r="Z9" s="62">
        <f t="shared" si="1"/>
        <v>3967.5672799999998</v>
      </c>
      <c r="AA9" s="62">
        <f t="shared" si="1"/>
        <v>0</v>
      </c>
      <c r="AB9" s="62">
        <f t="shared" si="1"/>
        <v>4293.0362800000003</v>
      </c>
      <c r="AC9" s="62">
        <f t="shared" si="1"/>
        <v>0</v>
      </c>
      <c r="AD9" s="62">
        <f t="shared" si="1"/>
        <v>3935.72028</v>
      </c>
      <c r="AE9" s="62">
        <f t="shared" si="1"/>
        <v>0</v>
      </c>
      <c r="AF9" s="62">
        <f t="shared" si="1"/>
        <v>6465.9444899999999</v>
      </c>
      <c r="AG9" s="62">
        <f t="shared" si="1"/>
        <v>0</v>
      </c>
      <c r="AH9" s="64"/>
      <c r="AI9" s="23">
        <f>E9-G9</f>
        <v>3743.2536899999977</v>
      </c>
    </row>
    <row r="10" spans="1:35" s="26" customFormat="1" ht="18.75" customHeight="1" x14ac:dyDescent="0.25">
      <c r="A10" s="132" t="s">
        <v>151</v>
      </c>
      <c r="B10" s="500" t="s">
        <v>181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75"/>
      <c r="AI10" s="214"/>
    </row>
    <row r="11" spans="1:35" s="21" customFormat="1" ht="88.5" customHeight="1" x14ac:dyDescent="0.25">
      <c r="A11" s="485" t="s">
        <v>152</v>
      </c>
      <c r="B11" s="457" t="s">
        <v>182</v>
      </c>
      <c r="C11" s="57" t="s">
        <v>20</v>
      </c>
      <c r="D11" s="58">
        <f>D12</f>
        <v>6869.4494900000009</v>
      </c>
      <c r="E11" s="58">
        <f>E12</f>
        <v>2167.27</v>
      </c>
      <c r="F11" s="58">
        <f>F12</f>
        <v>2013.9931200000001</v>
      </c>
      <c r="G11" s="58">
        <f>G12</f>
        <v>2013.9931200000001</v>
      </c>
      <c r="H11" s="58">
        <f t="shared" ref="H11:H24" si="2">IFERROR(G11/D11*100,0)</f>
        <v>29.318115271563045</v>
      </c>
      <c r="I11" s="58">
        <f t="shared" ref="I11:I24" si="3">IFERROR(G11/E11*100,0)</f>
        <v>92.92765183848806</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0</v>
      </c>
      <c r="Z11" s="59">
        <f t="shared" si="4"/>
        <v>446.964</v>
      </c>
      <c r="AA11" s="59">
        <f t="shared" si="4"/>
        <v>0</v>
      </c>
      <c r="AB11" s="59">
        <f t="shared" si="4"/>
        <v>341.62400000000002</v>
      </c>
      <c r="AC11" s="59">
        <f t="shared" si="4"/>
        <v>0</v>
      </c>
      <c r="AD11" s="59">
        <f t="shared" si="4"/>
        <v>270.024</v>
      </c>
      <c r="AE11" s="59">
        <f t="shared" si="4"/>
        <v>0</v>
      </c>
      <c r="AF11" s="59">
        <f t="shared" si="4"/>
        <v>2675.10349</v>
      </c>
      <c r="AG11" s="59">
        <f t="shared" si="4"/>
        <v>0</v>
      </c>
      <c r="AH11" s="60"/>
      <c r="AI11" s="23">
        <f t="shared" ref="AI11:AI22" si="5">E11-G11</f>
        <v>153.27687999999989</v>
      </c>
    </row>
    <row r="12" spans="1:35" s="21" customFormat="1" ht="105.75" customHeight="1" x14ac:dyDescent="0.25">
      <c r="A12" s="487"/>
      <c r="B12" s="459"/>
      <c r="C12" s="61" t="s">
        <v>21</v>
      </c>
      <c r="D12" s="62">
        <f>SUM(J12,L12,N12,P12,R12,T12,V12,X12,Z12,AB12,AD12,AF12)</f>
        <v>6869.4494900000009</v>
      </c>
      <c r="E12" s="62">
        <f>J12+L12+N12+P12+R12+T12+V12</f>
        <v>2167.27</v>
      </c>
      <c r="F12" s="62">
        <f>G12</f>
        <v>2013.9931200000001</v>
      </c>
      <c r="G12" s="62">
        <f>SUM(K12,M12,O12,Q12,S12,U12,W12,Y12,AA12,AC12,AE12,AG12)</f>
        <v>2013.9931200000001</v>
      </c>
      <c r="H12" s="62">
        <f>IFERROR(G12/D12*100,0)</f>
        <v>29.318115271563045</v>
      </c>
      <c r="I12" s="62">
        <f>IFERROR(G12/E12*100,0)</f>
        <v>92.92765183848806</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v>0</v>
      </c>
      <c r="Z12" s="63">
        <f t="shared" si="6"/>
        <v>446.964</v>
      </c>
      <c r="AA12" s="63">
        <v>0</v>
      </c>
      <c r="AB12" s="63">
        <f t="shared" si="6"/>
        <v>341.62400000000002</v>
      </c>
      <c r="AC12" s="63">
        <v>0</v>
      </c>
      <c r="AD12" s="63">
        <f t="shared" si="6"/>
        <v>270.024</v>
      </c>
      <c r="AE12" s="63">
        <f t="shared" si="6"/>
        <v>0</v>
      </c>
      <c r="AF12" s="63">
        <f t="shared" si="6"/>
        <v>2675.10349</v>
      </c>
      <c r="AG12" s="63">
        <f t="shared" si="6"/>
        <v>0</v>
      </c>
      <c r="AH12" s="60"/>
      <c r="AI12" s="23">
        <f t="shared" si="5"/>
        <v>153.27687999999989</v>
      </c>
    </row>
    <row r="13" spans="1:35" s="137" customFormat="1" ht="35.25" customHeight="1" x14ac:dyDescent="0.25">
      <c r="A13" s="555"/>
      <c r="B13" s="557" t="s">
        <v>183</v>
      </c>
      <c r="C13" s="108" t="s">
        <v>20</v>
      </c>
      <c r="D13" s="109">
        <f>D14</f>
        <v>822.59999999999991</v>
      </c>
      <c r="E13" s="109">
        <f t="shared" ref="E13:G21" si="7">E14</f>
        <v>279.2</v>
      </c>
      <c r="F13" s="109">
        <f>F14</f>
        <v>226.47156999999999</v>
      </c>
      <c r="G13" s="109">
        <f>G14</f>
        <v>226.47156999999999</v>
      </c>
      <c r="H13" s="109">
        <f t="shared" si="2"/>
        <v>27.531190128859716</v>
      </c>
      <c r="I13" s="109">
        <f t="shared" si="3"/>
        <v>81.114459169054442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0</v>
      </c>
      <c r="Z13" s="110">
        <f t="shared" si="8"/>
        <v>189.6</v>
      </c>
      <c r="AA13" s="110">
        <f t="shared" si="8"/>
        <v>0</v>
      </c>
      <c r="AB13" s="110">
        <f t="shared" si="8"/>
        <v>4.4000000000000004</v>
      </c>
      <c r="AC13" s="110">
        <f t="shared" si="8"/>
        <v>0</v>
      </c>
      <c r="AD13" s="110">
        <f t="shared" si="8"/>
        <v>0</v>
      </c>
      <c r="AE13" s="110">
        <f t="shared" si="8"/>
        <v>0</v>
      </c>
      <c r="AF13" s="110">
        <f t="shared" si="8"/>
        <v>0</v>
      </c>
      <c r="AG13" s="110">
        <f t="shared" si="8"/>
        <v>0</v>
      </c>
      <c r="AH13" s="111" t="s">
        <v>419</v>
      </c>
      <c r="AI13" s="373">
        <f t="shared" si="5"/>
        <v>52.728430000000003</v>
      </c>
    </row>
    <row r="14" spans="1:35" s="53" customFormat="1" ht="42" customHeight="1" x14ac:dyDescent="0.25">
      <c r="A14" s="556"/>
      <c r="B14" s="558"/>
      <c r="C14" s="112" t="s">
        <v>21</v>
      </c>
      <c r="D14" s="113">
        <f>SUM(J14,L14,N14,P14,R14,T14,V14,X14,Z14,AB14,AD14,AF14)</f>
        <v>822.59999999999991</v>
      </c>
      <c r="E14" s="113">
        <f>J14+L14+N14+P14+R14+T14+V14</f>
        <v>279.2</v>
      </c>
      <c r="F14" s="113">
        <f>G14</f>
        <v>226.47156999999999</v>
      </c>
      <c r="G14" s="113">
        <f>SUM(K14,M14,O14,Q14,S14,U14,W14,Y14,AA14,AC14,AE14,AG14)</f>
        <v>226.47156999999999</v>
      </c>
      <c r="H14" s="113">
        <f t="shared" ref="H14:H22" si="9">IFERROR(G14/D14*100,0)</f>
        <v>27.531190128859716</v>
      </c>
      <c r="I14" s="113">
        <f t="shared" ref="I14:I22" si="10">IFERROR(G14/E14*100,0)</f>
        <v>81.114459169054442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0</v>
      </c>
      <c r="Z14" s="114">
        <v>189.6</v>
      </c>
      <c r="AA14" s="114">
        <v>0</v>
      </c>
      <c r="AB14" s="114">
        <v>4.4000000000000004</v>
      </c>
      <c r="AC14" s="114">
        <v>0</v>
      </c>
      <c r="AD14" s="114">
        <v>0</v>
      </c>
      <c r="AE14" s="114">
        <v>0</v>
      </c>
      <c r="AF14" s="114">
        <v>0</v>
      </c>
      <c r="AG14" s="114">
        <v>0</v>
      </c>
      <c r="AH14" s="111"/>
      <c r="AI14" s="373">
        <f t="shared" si="5"/>
        <v>52.728430000000003</v>
      </c>
    </row>
    <row r="15" spans="1:35" s="137" customFormat="1" ht="35.25" customHeight="1" x14ac:dyDescent="0.25">
      <c r="A15" s="559"/>
      <c r="B15" s="557" t="s">
        <v>184</v>
      </c>
      <c r="C15" s="108" t="s">
        <v>20</v>
      </c>
      <c r="D15" s="109">
        <f>D16</f>
        <v>602.75</v>
      </c>
      <c r="E15" s="109">
        <f t="shared" si="7"/>
        <v>241.05</v>
      </c>
      <c r="F15" s="109">
        <f t="shared" si="7"/>
        <v>147.74441999999999</v>
      </c>
      <c r="G15" s="109">
        <f t="shared" si="7"/>
        <v>147.74441999999999</v>
      </c>
      <c r="H15" s="109">
        <f t="shared" si="9"/>
        <v>24.511724595603482</v>
      </c>
      <c r="I15" s="109">
        <f t="shared" si="10"/>
        <v>61.292022401991289</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0</v>
      </c>
      <c r="Z15" s="110">
        <f t="shared" si="8"/>
        <v>0</v>
      </c>
      <c r="AA15" s="110">
        <f t="shared" si="8"/>
        <v>0</v>
      </c>
      <c r="AB15" s="110">
        <f t="shared" si="8"/>
        <v>0</v>
      </c>
      <c r="AC15" s="110">
        <f t="shared" si="8"/>
        <v>0</v>
      </c>
      <c r="AD15" s="110">
        <f t="shared" si="8"/>
        <v>0</v>
      </c>
      <c r="AE15" s="110">
        <f t="shared" si="8"/>
        <v>0</v>
      </c>
      <c r="AF15" s="110">
        <f t="shared" si="8"/>
        <v>0</v>
      </c>
      <c r="AG15" s="110">
        <f t="shared" si="8"/>
        <v>0</v>
      </c>
      <c r="AH15" s="111" t="s">
        <v>419</v>
      </c>
      <c r="AI15" s="373">
        <f t="shared" si="5"/>
        <v>93.30558000000002</v>
      </c>
    </row>
    <row r="16" spans="1:35" s="53" customFormat="1" ht="42" customHeight="1" x14ac:dyDescent="0.25">
      <c r="A16" s="560"/>
      <c r="B16" s="561"/>
      <c r="C16" s="112" t="s">
        <v>21</v>
      </c>
      <c r="D16" s="113">
        <f>SUM(J16,L16,N16,P16,R16,T16,V16,X16,Z16,AB16,AD16,AF16)</f>
        <v>602.75</v>
      </c>
      <c r="E16" s="113">
        <f>J16+L16+N16+P16+R16+T16+V16</f>
        <v>241.05</v>
      </c>
      <c r="F16" s="113">
        <f>G16</f>
        <v>147.74441999999999</v>
      </c>
      <c r="G16" s="113">
        <f>SUM(K16,M16,O16,Q16,S16,U16,W16,Y16,AA16,AC16,AE16,AG16)</f>
        <v>147.74441999999999</v>
      </c>
      <c r="H16" s="113">
        <f t="shared" si="9"/>
        <v>24.511724595603482</v>
      </c>
      <c r="I16" s="113">
        <f t="shared" si="10"/>
        <v>61.292022401991289</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0</v>
      </c>
      <c r="Z16" s="114">
        <v>0</v>
      </c>
      <c r="AA16" s="114">
        <v>0</v>
      </c>
      <c r="AB16" s="114">
        <v>0</v>
      </c>
      <c r="AC16" s="114">
        <v>0</v>
      </c>
      <c r="AD16" s="114">
        <v>0</v>
      </c>
      <c r="AE16" s="114">
        <v>0</v>
      </c>
      <c r="AF16" s="114">
        <v>0</v>
      </c>
      <c r="AG16" s="114">
        <v>0</v>
      </c>
      <c r="AH16" s="111"/>
      <c r="AI16" s="373">
        <f t="shared" si="5"/>
        <v>93.30558000000002</v>
      </c>
    </row>
    <row r="17" spans="1:35" s="137" customFormat="1" ht="42.75" customHeight="1" x14ac:dyDescent="0.25">
      <c r="A17" s="555"/>
      <c r="B17" s="557" t="s">
        <v>185</v>
      </c>
      <c r="C17" s="108" t="s">
        <v>20</v>
      </c>
      <c r="D17" s="109">
        <f>D18</f>
        <v>5107.0994900000005</v>
      </c>
      <c r="E17" s="109">
        <f t="shared" si="7"/>
        <v>1587.9</v>
      </c>
      <c r="F17" s="109">
        <f t="shared" si="7"/>
        <v>1587.9</v>
      </c>
      <c r="G17" s="109">
        <f t="shared" si="7"/>
        <v>1587.9</v>
      </c>
      <c r="H17" s="109">
        <f t="shared" si="9"/>
        <v>31.092012268592011</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0</v>
      </c>
      <c r="Z17" s="110">
        <f>Z18</f>
        <v>225.904</v>
      </c>
      <c r="AA17" s="110">
        <f t="shared" si="8"/>
        <v>0</v>
      </c>
      <c r="AB17" s="110">
        <f t="shared" si="8"/>
        <v>225.904</v>
      </c>
      <c r="AC17" s="110">
        <f t="shared" si="8"/>
        <v>0</v>
      </c>
      <c r="AD17" s="110">
        <f t="shared" si="8"/>
        <v>225.904</v>
      </c>
      <c r="AE17" s="110">
        <f t="shared" si="8"/>
        <v>0</v>
      </c>
      <c r="AF17" s="110">
        <f t="shared" si="8"/>
        <v>2615.58349</v>
      </c>
      <c r="AG17" s="110">
        <f t="shared" si="8"/>
        <v>0</v>
      </c>
      <c r="AH17" s="138"/>
      <c r="AI17" s="373">
        <f t="shared" si="5"/>
        <v>0</v>
      </c>
    </row>
    <row r="18" spans="1:35" s="53" customFormat="1" ht="45.75" customHeight="1" x14ac:dyDescent="0.25">
      <c r="A18" s="556"/>
      <c r="B18" s="558"/>
      <c r="C18" s="112" t="s">
        <v>21</v>
      </c>
      <c r="D18" s="113">
        <f>SUM(J18,L18,N18,P18,R18,T18,V18,X18,Z18,AB18,AD18,AF18)</f>
        <v>5107.0994900000005</v>
      </c>
      <c r="E18" s="113">
        <f>J18+L18+N18+P18+R18+T18+V18</f>
        <v>1587.9</v>
      </c>
      <c r="F18" s="113">
        <f>G18</f>
        <v>1587.9</v>
      </c>
      <c r="G18" s="113">
        <f>SUM(K18,M18,O18,Q18,S18,U18,W18,Y18,AA18,AC18,AE18,AG18)</f>
        <v>1587.9</v>
      </c>
      <c r="H18" s="113">
        <f t="shared" si="9"/>
        <v>31.092012268592011</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0</v>
      </c>
      <c r="Z18" s="114">
        <v>225.904</v>
      </c>
      <c r="AA18" s="114">
        <v>0</v>
      </c>
      <c r="AB18" s="114">
        <v>225.904</v>
      </c>
      <c r="AC18" s="114">
        <v>0</v>
      </c>
      <c r="AD18" s="114">
        <v>225.904</v>
      </c>
      <c r="AE18" s="114">
        <v>0</v>
      </c>
      <c r="AF18" s="114">
        <v>2615.58349</v>
      </c>
      <c r="AG18" s="114">
        <v>0</v>
      </c>
      <c r="AH18" s="138"/>
      <c r="AI18" s="373">
        <f t="shared" si="5"/>
        <v>0</v>
      </c>
    </row>
    <row r="19" spans="1:35" s="137" customFormat="1" ht="45.75" customHeight="1" x14ac:dyDescent="0.25">
      <c r="A19" s="555"/>
      <c r="B19" s="562" t="s">
        <v>186</v>
      </c>
      <c r="C19" s="108" t="s">
        <v>20</v>
      </c>
      <c r="D19" s="109">
        <f>D20</f>
        <v>100</v>
      </c>
      <c r="E19" s="109">
        <f t="shared" si="7"/>
        <v>0</v>
      </c>
      <c r="F19" s="109">
        <f t="shared" si="7"/>
        <v>0</v>
      </c>
      <c r="G19" s="109">
        <f t="shared" si="7"/>
        <v>0</v>
      </c>
      <c r="H19" s="109">
        <f t="shared" si="9"/>
        <v>0</v>
      </c>
      <c r="I19" s="109">
        <f t="shared" si="10"/>
        <v>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0</v>
      </c>
      <c r="AD19" s="110">
        <f t="shared" si="8"/>
        <v>24.82</v>
      </c>
      <c r="AE19" s="110">
        <f t="shared" si="8"/>
        <v>0</v>
      </c>
      <c r="AF19" s="110">
        <f>AF20</f>
        <v>0</v>
      </c>
      <c r="AG19" s="110">
        <f t="shared" si="8"/>
        <v>0</v>
      </c>
      <c r="AH19" s="111"/>
      <c r="AI19" s="373">
        <f t="shared" si="5"/>
        <v>0</v>
      </c>
    </row>
    <row r="20" spans="1:35" s="53" customFormat="1" ht="44.25" customHeight="1" x14ac:dyDescent="0.25">
      <c r="A20" s="556"/>
      <c r="B20" s="563"/>
      <c r="C20" s="112" t="s">
        <v>21</v>
      </c>
      <c r="D20" s="113">
        <f>SUM(J20,L20,N20,P20,R20,T20,V20,X20,Z20,AB20,AD20,AF20)</f>
        <v>100</v>
      </c>
      <c r="E20" s="113">
        <f>J20+L20+N20+P20+R20+T20+V20+X20+Z20</f>
        <v>0</v>
      </c>
      <c r="F20" s="113">
        <f>G20</f>
        <v>0</v>
      </c>
      <c r="G20" s="113">
        <f>SUM(K20,M20,O20,Q20,S20,U20,W20,Y20,AA20,AC20,AE20,AG20)</f>
        <v>0</v>
      </c>
      <c r="H20" s="113">
        <f t="shared" si="9"/>
        <v>0</v>
      </c>
      <c r="I20" s="113">
        <f t="shared" si="10"/>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0</v>
      </c>
      <c r="AD20" s="114">
        <v>24.82</v>
      </c>
      <c r="AE20" s="114">
        <v>0</v>
      </c>
      <c r="AF20" s="114">
        <v>0</v>
      </c>
      <c r="AG20" s="114">
        <v>0</v>
      </c>
      <c r="AH20" s="111"/>
      <c r="AI20" s="373">
        <f t="shared" si="5"/>
        <v>0</v>
      </c>
    </row>
    <row r="21" spans="1:35" s="137" customFormat="1" ht="35.25" customHeight="1" x14ac:dyDescent="0.25">
      <c r="A21" s="555"/>
      <c r="B21" s="562" t="s">
        <v>187</v>
      </c>
      <c r="C21" s="108" t="s">
        <v>20</v>
      </c>
      <c r="D21" s="109">
        <f>D22</f>
        <v>237.00000000000003</v>
      </c>
      <c r="E21" s="109">
        <f t="shared" si="7"/>
        <v>59.120000000000005</v>
      </c>
      <c r="F21" s="109">
        <f t="shared" si="7"/>
        <v>51.877130000000001</v>
      </c>
      <c r="G21" s="109">
        <f t="shared" si="7"/>
        <v>51.877130000000001</v>
      </c>
      <c r="H21" s="109">
        <f t="shared" si="9"/>
        <v>21.889084388185651</v>
      </c>
      <c r="I21" s="109">
        <f t="shared" si="10"/>
        <v>87.748866711772664</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0</v>
      </c>
      <c r="Z21" s="110">
        <f t="shared" si="8"/>
        <v>31.46</v>
      </c>
      <c r="AA21" s="110">
        <f t="shared" si="8"/>
        <v>0</v>
      </c>
      <c r="AB21" s="110">
        <f t="shared" si="8"/>
        <v>36.14</v>
      </c>
      <c r="AC21" s="110">
        <f t="shared" si="8"/>
        <v>0</v>
      </c>
      <c r="AD21" s="110">
        <f t="shared" si="8"/>
        <v>19.3</v>
      </c>
      <c r="AE21" s="110">
        <f t="shared" si="8"/>
        <v>0</v>
      </c>
      <c r="AF21" s="110">
        <f t="shared" si="8"/>
        <v>59.52</v>
      </c>
      <c r="AG21" s="110">
        <f t="shared" si="8"/>
        <v>0</v>
      </c>
      <c r="AH21" s="111" t="s">
        <v>419</v>
      </c>
      <c r="AI21" s="373">
        <f t="shared" si="5"/>
        <v>7.2428700000000035</v>
      </c>
    </row>
    <row r="22" spans="1:35" s="53" customFormat="1" ht="42" customHeight="1" x14ac:dyDescent="0.25">
      <c r="A22" s="556"/>
      <c r="B22" s="563"/>
      <c r="C22" s="112" t="s">
        <v>21</v>
      </c>
      <c r="D22" s="113">
        <f>SUM(J22,L22,N22,P22,R22,T22,V22,X22,Z22,AB22,AD22,AF22)</f>
        <v>237.00000000000003</v>
      </c>
      <c r="E22" s="113">
        <f>J22+L22+N22+P22+R22+T22+V22</f>
        <v>59.120000000000005</v>
      </c>
      <c r="F22" s="113">
        <f>G22</f>
        <v>51.877130000000001</v>
      </c>
      <c r="G22" s="113">
        <f>SUM(K22,M22,O22,Q22,S22,U22,W22,Y22,AA22,AC22,AE22,AG22)</f>
        <v>51.877130000000001</v>
      </c>
      <c r="H22" s="113">
        <f t="shared" si="9"/>
        <v>21.889084388185651</v>
      </c>
      <c r="I22" s="113">
        <f t="shared" si="10"/>
        <v>87.748866711772664</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0</v>
      </c>
      <c r="Z22" s="114">
        <v>31.46</v>
      </c>
      <c r="AA22" s="114">
        <v>0</v>
      </c>
      <c r="AB22" s="114">
        <v>36.14</v>
      </c>
      <c r="AC22" s="114">
        <v>0</v>
      </c>
      <c r="AD22" s="114">
        <v>19.3</v>
      </c>
      <c r="AE22" s="114">
        <v>0</v>
      </c>
      <c r="AF22" s="114">
        <v>59.52</v>
      </c>
      <c r="AG22" s="114">
        <v>0</v>
      </c>
      <c r="AH22" s="138"/>
      <c r="AI22" s="373">
        <f t="shared" si="5"/>
        <v>7.2428700000000035</v>
      </c>
    </row>
    <row r="23" spans="1:35" s="26" customFormat="1" ht="18.75" customHeight="1" x14ac:dyDescent="0.25">
      <c r="A23" s="132" t="s">
        <v>153</v>
      </c>
      <c r="B23" s="500" t="s">
        <v>181</v>
      </c>
      <c r="C23" s="501"/>
      <c r="D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c r="AB23" s="501"/>
      <c r="AC23" s="501"/>
      <c r="AD23" s="501"/>
      <c r="AE23" s="501"/>
      <c r="AF23" s="501"/>
      <c r="AG23" s="502"/>
      <c r="AH23" s="75"/>
      <c r="AI23" s="160"/>
    </row>
    <row r="24" spans="1:35" s="21" customFormat="1" ht="82.5" customHeight="1" x14ac:dyDescent="0.25">
      <c r="A24" s="485" t="s">
        <v>162</v>
      </c>
      <c r="B24" s="457" t="s">
        <v>458</v>
      </c>
      <c r="C24" s="57" t="s">
        <v>20</v>
      </c>
      <c r="D24" s="58">
        <f>D25</f>
        <v>8859.99</v>
      </c>
      <c r="E24" s="58">
        <f>E25</f>
        <v>5826.9110000000001</v>
      </c>
      <c r="F24" s="58">
        <f t="shared" ref="E24:G26" si="11">F25</f>
        <v>5542.6432100000002</v>
      </c>
      <c r="G24" s="58">
        <f t="shared" si="11"/>
        <v>5542.6432100000002</v>
      </c>
      <c r="H24" s="58">
        <f t="shared" si="2"/>
        <v>62.558120381625713</v>
      </c>
      <c r="I24" s="58">
        <f t="shared" si="3"/>
        <v>95.121466760003713</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0</v>
      </c>
      <c r="Z24" s="59">
        <f t="shared" si="12"/>
        <v>531.82600000000002</v>
      </c>
      <c r="AA24" s="59">
        <f t="shared" si="12"/>
        <v>0</v>
      </c>
      <c r="AB24" s="59">
        <f t="shared" si="12"/>
        <v>745.57799999999997</v>
      </c>
      <c r="AC24" s="59">
        <f t="shared" si="12"/>
        <v>0</v>
      </c>
      <c r="AD24" s="59">
        <f t="shared" si="12"/>
        <v>707.31899999999996</v>
      </c>
      <c r="AE24" s="59">
        <f t="shared" si="12"/>
        <v>0</v>
      </c>
      <c r="AF24" s="59">
        <f t="shared" si="12"/>
        <v>357.72399999999999</v>
      </c>
      <c r="AG24" s="59">
        <f t="shared" si="12"/>
        <v>0</v>
      </c>
      <c r="AH24" s="64" t="s">
        <v>418</v>
      </c>
      <c r="AI24" s="373">
        <f>E24-G24</f>
        <v>284.26778999999988</v>
      </c>
    </row>
    <row r="25" spans="1:35" s="22" customFormat="1" ht="73.5" customHeight="1" x14ac:dyDescent="0.25">
      <c r="A25" s="487"/>
      <c r="B25" s="459"/>
      <c r="C25" s="390" t="s">
        <v>21</v>
      </c>
      <c r="D25" s="62">
        <f>SUM(J25,L25,N25,P25,R25,T25,V25,X25,Z25,AB25,AD25,AF25)</f>
        <v>8859.99</v>
      </c>
      <c r="E25" s="62">
        <f>J25+L25+N25+P25+R25+T25+V25</f>
        <v>5826.9110000000001</v>
      </c>
      <c r="F25" s="62">
        <f>G25</f>
        <v>5542.6432100000002</v>
      </c>
      <c r="G25" s="62">
        <f>SUM(K25,M25,O25,Q25,S25,U25,W25,Y25,AA25,AC25,AE25,AG25)</f>
        <v>5542.6432100000002</v>
      </c>
      <c r="H25" s="62">
        <f>IFERROR(G25/D25*100,0)</f>
        <v>62.558120381625713</v>
      </c>
      <c r="I25" s="62">
        <f>IFERROR(G25/E25*100,0)</f>
        <v>95.121466760003713</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0</v>
      </c>
      <c r="Z25" s="63">
        <v>531.82600000000002</v>
      </c>
      <c r="AA25" s="63">
        <v>0</v>
      </c>
      <c r="AB25" s="63">
        <v>745.57799999999997</v>
      </c>
      <c r="AC25" s="63">
        <v>0</v>
      </c>
      <c r="AD25" s="63">
        <v>707.31899999999996</v>
      </c>
      <c r="AE25" s="63">
        <v>0</v>
      </c>
      <c r="AF25" s="63">
        <v>357.72399999999999</v>
      </c>
      <c r="AG25" s="63">
        <v>0</v>
      </c>
      <c r="AH25" s="64"/>
      <c r="AI25" s="373">
        <f>E25-G25</f>
        <v>284.26778999999988</v>
      </c>
    </row>
    <row r="26" spans="1:35" s="131" customFormat="1" ht="179.25" customHeight="1" x14ac:dyDescent="0.25">
      <c r="A26" s="485" t="s">
        <v>155</v>
      </c>
      <c r="B26" s="457" t="s">
        <v>188</v>
      </c>
      <c r="C26" s="57" t="s">
        <v>20</v>
      </c>
      <c r="D26" s="58">
        <f>D27</f>
        <v>39622.499999999993</v>
      </c>
      <c r="E26" s="58">
        <f t="shared" si="11"/>
        <v>23707.616879999998</v>
      </c>
      <c r="F26" s="58">
        <f t="shared" si="11"/>
        <v>20401.907859999999</v>
      </c>
      <c r="G26" s="58">
        <f t="shared" si="11"/>
        <v>20401.907859999999</v>
      </c>
      <c r="H26" s="58">
        <f>IFERROR(G26/D26*100,0)</f>
        <v>51.490713256356877</v>
      </c>
      <c r="I26" s="58">
        <f>IFERROR(G26/E26*100,0)</f>
        <v>86.056341990287805</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0</v>
      </c>
      <c r="Z26" s="59">
        <f t="shared" si="12"/>
        <v>2988.7772799999998</v>
      </c>
      <c r="AA26" s="59">
        <f t="shared" si="12"/>
        <v>0</v>
      </c>
      <c r="AB26" s="59">
        <f t="shared" si="12"/>
        <v>3205.83428</v>
      </c>
      <c r="AC26" s="59">
        <f t="shared" si="12"/>
        <v>0</v>
      </c>
      <c r="AD26" s="59">
        <f t="shared" si="12"/>
        <v>2958.3772800000002</v>
      </c>
      <c r="AE26" s="59">
        <f t="shared" si="12"/>
        <v>0</v>
      </c>
      <c r="AF26" s="59">
        <f t="shared" si="12"/>
        <v>3433.1170000000002</v>
      </c>
      <c r="AG26" s="59">
        <f t="shared" si="12"/>
        <v>0</v>
      </c>
      <c r="AH26" s="64" t="s">
        <v>420</v>
      </c>
      <c r="AI26" s="373">
        <f>E26-G26</f>
        <v>3305.7090199999984</v>
      </c>
    </row>
    <row r="27" spans="1:35" s="18" customFormat="1" ht="73.5" customHeight="1" x14ac:dyDescent="0.25">
      <c r="A27" s="487"/>
      <c r="B27" s="459"/>
      <c r="C27" s="390" t="s">
        <v>21</v>
      </c>
      <c r="D27" s="62">
        <f>SUM(J27,L27,N27,P27,R27,T27,V27,X27,Z27,AB27,AD27,AF27)</f>
        <v>39622.499999999993</v>
      </c>
      <c r="E27" s="62">
        <f>J27+L27+N27+P27+R27+T27+V27</f>
        <v>23707.616879999998</v>
      </c>
      <c r="F27" s="62">
        <f>G27</f>
        <v>20401.907859999999</v>
      </c>
      <c r="G27" s="62">
        <f>SUM(K27,M27,O27,Q27,S27,U27,W27,Y27,AA27,AC27,AE27,AG27)</f>
        <v>20401.907859999999</v>
      </c>
      <c r="H27" s="62">
        <f>IFERROR(G27/D27*100,0)</f>
        <v>51.490713256356877</v>
      </c>
      <c r="I27" s="62">
        <f>IFERROR(G27/E27*100,0)</f>
        <v>86.056341990287805</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0</v>
      </c>
      <c r="Z27" s="63">
        <v>2988.7772799999998</v>
      </c>
      <c r="AA27" s="63">
        <v>0</v>
      </c>
      <c r="AB27" s="63">
        <v>3205.83428</v>
      </c>
      <c r="AC27" s="63">
        <v>0</v>
      </c>
      <c r="AD27" s="63">
        <v>2958.3772800000002</v>
      </c>
      <c r="AE27" s="63">
        <v>0</v>
      </c>
      <c r="AF27" s="63">
        <v>3433.1170000000002</v>
      </c>
      <c r="AG27" s="63">
        <v>0</v>
      </c>
      <c r="AH27" s="64"/>
      <c r="AI27" s="373">
        <f>E27-G27</f>
        <v>3305.7090199999984</v>
      </c>
    </row>
    <row r="28" spans="1:35" s="10" customFormat="1" x14ac:dyDescent="0.25">
      <c r="C28" s="17"/>
    </row>
    <row r="29" spans="1:35" x14ac:dyDescent="0.25">
      <c r="G29" s="268"/>
      <c r="I29" s="268"/>
    </row>
  </sheetData>
  <customSheetViews>
    <customSheetView guid="{B686A221-D885-4536-BEAC-E7F4BBC02150}" scale="60" showPageBreaks="1">
      <pane xSplit="6" ySplit="7" topLeftCell="G20" activePane="bottomRight" state="frozen"/>
      <selection pane="bottomRight" activeCell="I25" sqref="I25"/>
      <pageMargins left="0.11811023622047245" right="0.11811023622047245" top="0.74803149606299213" bottom="0.74803149606299213" header="0.31496062992125984" footer="0.31496062992125984"/>
      <pageSetup paperSize="9" scale="55" orientation="landscape" r:id="rId1"/>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0"/>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1"/>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4"/>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7"/>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11811023622047245" right="0.11811023622047245" top="0.74803149606299213" bottom="0.74803149606299213" header="0.31496062992125984" footer="0.31496062992125984"/>
  <pageSetup paperSize="9" scale="55" orientation="landscape"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E16" sqref="E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45</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86"/>
      <c r="B9" s="458"/>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86"/>
      <c r="B10" s="458"/>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13" t="s">
        <v>46</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21" customFormat="1" ht="88.5" customHeight="1" x14ac:dyDescent="0.25">
      <c r="A12" s="485" t="s">
        <v>37</v>
      </c>
      <c r="B12" s="457"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86"/>
      <c r="B13" s="458"/>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61" t="s">
        <v>403</v>
      </c>
      <c r="AI13" s="23"/>
    </row>
    <row r="14" spans="1:35" s="21" customFormat="1" ht="339" customHeight="1" x14ac:dyDescent="0.25">
      <c r="A14" s="485" t="s">
        <v>38</v>
      </c>
      <c r="B14" s="457"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402</v>
      </c>
      <c r="AI14" s="20"/>
    </row>
    <row r="15" spans="1:35" s="22" customFormat="1" ht="73.5" customHeight="1" x14ac:dyDescent="0.25">
      <c r="A15" s="487"/>
      <c r="B15" s="459"/>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B686A221-D885-4536-BEAC-E7F4BBC02150}" scale="80">
      <pane xSplit="6" ySplit="7" topLeftCell="G8" activePane="bottomRight" state="frozen"/>
      <selection pane="bottomRight" activeCell="E16" sqref="E16"/>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8"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5"/>
      <c r="X1" s="5"/>
      <c r="Y1" s="5"/>
      <c r="Z1" s="5"/>
      <c r="AA1" s="5"/>
      <c r="AB1" s="5"/>
      <c r="AC1" s="5"/>
      <c r="AD1" s="96"/>
      <c r="AE1" s="96"/>
      <c r="AF1" s="96"/>
      <c r="AG1" s="3"/>
      <c r="AH1" s="3"/>
    </row>
    <row r="2" spans="1:35" x14ac:dyDescent="0.25">
      <c r="C2" s="470" t="s">
        <v>24</v>
      </c>
      <c r="D2" s="470"/>
      <c r="E2" s="470"/>
      <c r="F2" s="470"/>
      <c r="G2" s="470"/>
      <c r="H2" s="470"/>
      <c r="I2" s="470"/>
      <c r="J2" s="470"/>
      <c r="K2" s="470"/>
      <c r="L2" s="470"/>
      <c r="M2" s="470"/>
      <c r="N2" s="470"/>
      <c r="O2" s="470"/>
      <c r="P2" s="470"/>
      <c r="Q2" s="470"/>
      <c r="R2" s="470"/>
      <c r="S2" s="470"/>
      <c r="T2" s="93"/>
      <c r="U2" s="93"/>
      <c r="V2" s="93"/>
      <c r="W2" s="306"/>
      <c r="X2" s="93"/>
      <c r="Y2" s="93"/>
      <c r="Z2" s="93"/>
      <c r="AA2" s="93"/>
      <c r="AB2" s="93"/>
      <c r="AC2" s="93"/>
      <c r="AD2" s="93"/>
      <c r="AE2" s="93"/>
      <c r="AF2" s="93"/>
      <c r="AG2" s="93"/>
      <c r="AH2" s="93"/>
    </row>
    <row r="3" spans="1:35" ht="36.75" customHeight="1" x14ac:dyDescent="0.25">
      <c r="C3" s="470" t="s">
        <v>25</v>
      </c>
      <c r="D3" s="470"/>
      <c r="E3" s="470"/>
      <c r="F3" s="470"/>
      <c r="G3" s="470"/>
      <c r="H3" s="470"/>
      <c r="I3" s="470"/>
      <c r="J3" s="470"/>
      <c r="K3" s="470"/>
      <c r="L3" s="470"/>
      <c r="M3" s="470"/>
      <c r="N3" s="470"/>
      <c r="O3" s="470"/>
      <c r="P3" s="470"/>
      <c r="Q3" s="470"/>
      <c r="R3" s="470"/>
      <c r="S3" s="470"/>
      <c r="T3" s="94"/>
      <c r="U3" s="94"/>
      <c r="V3" s="94"/>
      <c r="W3" s="307"/>
      <c r="X3" s="94"/>
      <c r="Y3" s="94"/>
      <c r="Z3" s="94"/>
      <c r="AA3" s="94"/>
      <c r="AB3" s="94"/>
      <c r="AC3" s="94"/>
      <c r="AD3" s="95"/>
      <c r="AE3" s="95"/>
      <c r="AF3" s="95"/>
      <c r="AG3" s="37" t="s">
        <v>0</v>
      </c>
      <c r="AH3" s="95"/>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63"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17"/>
      <c r="B9" s="465"/>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00" t="s">
        <v>31</v>
      </c>
      <c r="C10" s="501"/>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2"/>
      <c r="AH10" s="64"/>
    </row>
    <row r="11" spans="1:35" s="100" customFormat="1" ht="81.75" customHeight="1" x14ac:dyDescent="0.25">
      <c r="A11" s="421" t="s">
        <v>37</v>
      </c>
      <c r="B11" s="545"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23"/>
      <c r="B12" s="547"/>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365</v>
      </c>
      <c r="AI12" s="106"/>
    </row>
    <row r="13" spans="1:35" s="33" customFormat="1" ht="21" customHeight="1" x14ac:dyDescent="0.25">
      <c r="A13" s="107"/>
      <c r="B13" s="500" t="s">
        <v>32</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64"/>
      <c r="AI13" s="106"/>
    </row>
    <row r="14" spans="1:35" s="100" customFormat="1" ht="47.25" customHeight="1" x14ac:dyDescent="0.25">
      <c r="A14" s="421" t="s">
        <v>38</v>
      </c>
      <c r="B14" s="545"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330</v>
      </c>
      <c r="AI14" s="106"/>
    </row>
    <row r="15" spans="1:35" s="33" customFormat="1" ht="42" customHeight="1" x14ac:dyDescent="0.25">
      <c r="A15" s="423"/>
      <c r="B15" s="547"/>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15"/>
      <c r="B16" s="564"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17"/>
      <c r="B17" s="565"/>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15"/>
      <c r="B18" s="564"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17"/>
      <c r="B19" s="565"/>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B686A221-D885-4536-BEAC-E7F4BBC02150}"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109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61"/>
      <c r="B9" s="464"/>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61"/>
      <c r="B10" s="464"/>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62"/>
      <c r="B11" s="465"/>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13" t="s">
        <v>84</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1" customFormat="1" ht="109.5" customHeight="1" x14ac:dyDescent="0.25">
      <c r="A13" s="421" t="s">
        <v>37</v>
      </c>
      <c r="B13" s="463"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22"/>
      <c r="B14" s="464"/>
      <c r="C14" s="319"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22"/>
      <c r="B15" s="464"/>
      <c r="C15" s="319"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23"/>
      <c r="B16" s="465"/>
      <c r="C16" s="319"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00" t="s">
        <v>85</v>
      </c>
      <c r="C17" s="501"/>
      <c r="D17" s="501"/>
      <c r="E17" s="501"/>
      <c r="F17" s="501"/>
      <c r="G17" s="501"/>
      <c r="H17" s="501"/>
      <c r="I17" s="501"/>
      <c r="J17" s="501"/>
      <c r="K17" s="501"/>
      <c r="L17" s="501"/>
      <c r="M17" s="501"/>
      <c r="N17" s="501"/>
      <c r="O17" s="501"/>
      <c r="P17" s="501"/>
      <c r="Q17" s="501"/>
      <c r="R17" s="501"/>
      <c r="S17" s="501"/>
      <c r="T17" s="501"/>
      <c r="U17" s="501"/>
      <c r="V17" s="501"/>
      <c r="W17" s="501"/>
      <c r="X17" s="501"/>
      <c r="Y17" s="501"/>
      <c r="Z17" s="501"/>
      <c r="AA17" s="501"/>
      <c r="AB17" s="501"/>
      <c r="AC17" s="501"/>
      <c r="AD17" s="501"/>
      <c r="AE17" s="501"/>
      <c r="AF17" s="501"/>
      <c r="AG17" s="502"/>
      <c r="AH17" s="46"/>
      <c r="AI17" s="20"/>
    </row>
    <row r="18" spans="1:35" s="21" customFormat="1" ht="31.5" customHeight="1" x14ac:dyDescent="0.25">
      <c r="A18" s="421" t="s">
        <v>86</v>
      </c>
      <c r="B18" s="463"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22"/>
      <c r="B19" s="464"/>
      <c r="C19" s="319"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22"/>
      <c r="B20" s="464"/>
      <c r="C20" s="319"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23"/>
      <c r="B21" s="465"/>
      <c r="C21" s="319"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51" t="s">
        <v>38</v>
      </c>
      <c r="B22" s="463"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52"/>
      <c r="B23" s="464"/>
      <c r="C23" s="317"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52"/>
      <c r="B24" s="464"/>
      <c r="C24" s="317"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497"/>
      <c r="B25" s="465"/>
      <c r="C25" s="317"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35" t="s">
        <v>99</v>
      </c>
      <c r="B26" s="449"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36"/>
      <c r="B27" s="450"/>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37"/>
      <c r="B28" s="450"/>
      <c r="C28" s="61" t="s">
        <v>40</v>
      </c>
      <c r="D28" s="318">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37" t="s">
        <v>98</v>
      </c>
      <c r="B29" s="418"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37"/>
      <c r="B30" s="419"/>
      <c r="C30" s="320"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44"/>
      <c r="B31" s="419"/>
      <c r="C31" s="320"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66" t="s">
        <v>97</v>
      </c>
      <c r="B32" s="418"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37"/>
      <c r="B33" s="419"/>
      <c r="C33" s="320"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44"/>
      <c r="B34" s="419"/>
      <c r="C34" s="320"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67" t="s">
        <v>100</v>
      </c>
      <c r="B35" s="418"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37"/>
      <c r="B36" s="419"/>
      <c r="C36" s="320"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44"/>
      <c r="B37" s="419"/>
      <c r="C37" s="320"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67" t="s">
        <v>101</v>
      </c>
      <c r="B38" s="418"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37"/>
      <c r="B39" s="419"/>
      <c r="C39" s="320"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44"/>
      <c r="B40" s="419"/>
      <c r="C40" s="320"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00" t="s">
        <v>88</v>
      </c>
      <c r="C41" s="501"/>
      <c r="D41" s="501"/>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2"/>
      <c r="AH41" s="48"/>
      <c r="AI41" s="20"/>
    </row>
    <row r="42" spans="1:35" s="22" customFormat="1" ht="44.25" customHeight="1" x14ac:dyDescent="0.25">
      <c r="A42" s="451" t="s">
        <v>63</v>
      </c>
      <c r="B42" s="463"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52"/>
      <c r="B43" s="464"/>
      <c r="C43" s="320"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497"/>
      <c r="B44" s="465"/>
      <c r="C44" s="320"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2"/>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2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4"/>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7"/>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C3" s="470" t="s">
        <v>167</v>
      </c>
      <c r="D3" s="470"/>
      <c r="E3" s="470"/>
      <c r="F3" s="470"/>
      <c r="G3" s="470"/>
      <c r="H3" s="470"/>
      <c r="I3" s="470"/>
      <c r="J3" s="470"/>
      <c r="K3" s="470"/>
      <c r="L3" s="470"/>
      <c r="M3" s="470"/>
      <c r="N3" s="470"/>
      <c r="O3" s="470"/>
      <c r="P3" s="470"/>
      <c r="Q3" s="470"/>
      <c r="R3" s="470"/>
      <c r="S3" s="470"/>
      <c r="T3" s="94"/>
      <c r="U3" s="94"/>
      <c r="V3" s="94"/>
      <c r="W3" s="94"/>
      <c r="X3" s="94"/>
      <c r="Y3" s="94"/>
      <c r="Z3" s="94"/>
      <c r="AA3" s="94"/>
      <c r="AB3" s="94"/>
      <c r="AC3" s="94"/>
      <c r="AD3" s="95"/>
      <c r="AE3" s="95"/>
      <c r="AF3" s="95"/>
      <c r="AG3" s="37" t="s">
        <v>0</v>
      </c>
      <c r="AH3" s="95"/>
    </row>
    <row r="4" spans="1:35" s="33" customFormat="1" ht="15" customHeight="1" x14ac:dyDescent="0.25">
      <c r="A4" s="472" t="s">
        <v>26</v>
      </c>
      <c r="B4" s="475" t="s">
        <v>29</v>
      </c>
      <c r="C4" s="475" t="s">
        <v>30</v>
      </c>
      <c r="D4" s="483" t="s">
        <v>1</v>
      </c>
      <c r="E4" s="483" t="s">
        <v>1</v>
      </c>
      <c r="F4" s="483" t="s">
        <v>2</v>
      </c>
      <c r="G4" s="483" t="s">
        <v>3</v>
      </c>
      <c r="H4" s="466" t="s">
        <v>4</v>
      </c>
      <c r="I4" s="467"/>
      <c r="J4" s="568" t="s">
        <v>5</v>
      </c>
      <c r="K4" s="569"/>
      <c r="L4" s="568" t="s">
        <v>6</v>
      </c>
      <c r="M4" s="569"/>
      <c r="N4" s="568" t="s">
        <v>7</v>
      </c>
      <c r="O4" s="569"/>
      <c r="P4" s="568" t="s">
        <v>8</v>
      </c>
      <c r="Q4" s="569"/>
      <c r="R4" s="568" t="s">
        <v>9</v>
      </c>
      <c r="S4" s="569"/>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570"/>
      <c r="K5" s="571"/>
      <c r="L5" s="570"/>
      <c r="M5" s="571"/>
      <c r="N5" s="570"/>
      <c r="O5" s="571"/>
      <c r="P5" s="570"/>
      <c r="Q5" s="571"/>
      <c r="R5" s="570"/>
      <c r="S5" s="571"/>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57" t="s">
        <v>23</v>
      </c>
      <c r="C8" s="97" t="s">
        <v>20</v>
      </c>
      <c r="D8" s="98">
        <f>SUM(D9:D9)</f>
        <v>55932.299999999988</v>
      </c>
      <c r="E8" s="98">
        <f>SUM(E9:E9)</f>
        <v>34612.659999999996</v>
      </c>
      <c r="F8" s="98">
        <f>SUM(F9:F9)</f>
        <v>31909.390000000003</v>
      </c>
      <c r="G8" s="27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517"/>
      <c r="B9" s="459"/>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413" t="s">
        <v>168</v>
      </c>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5"/>
      <c r="AH10" s="64"/>
      <c r="AI10" s="106"/>
    </row>
    <row r="11" spans="1:35" s="100" customFormat="1" ht="43.5" customHeight="1" x14ac:dyDescent="0.25">
      <c r="A11" s="421" t="s">
        <v>169</v>
      </c>
      <c r="B11" s="475"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423"/>
      <c r="B12" s="477"/>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1">
        <f t="shared" ref="J12:AF12" si="3">J14</f>
        <v>7088.74</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515"/>
      <c r="B13" s="572"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517"/>
      <c r="B14" s="573"/>
      <c r="C14" s="112" t="s">
        <v>21</v>
      </c>
      <c r="D14" s="180">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1">
        <v>7088.74</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4692.93</v>
      </c>
      <c r="Y14" s="181">
        <v>0</v>
      </c>
      <c r="Z14" s="181">
        <v>3476</v>
      </c>
      <c r="AA14" s="181">
        <v>0</v>
      </c>
      <c r="AB14" s="181">
        <v>3645.6</v>
      </c>
      <c r="AC14" s="181">
        <v>0</v>
      </c>
      <c r="AD14" s="181">
        <v>3710.7</v>
      </c>
      <c r="AE14" s="181">
        <v>0</v>
      </c>
      <c r="AF14" s="181">
        <v>5794.41</v>
      </c>
      <c r="AG14" s="114">
        <v>0</v>
      </c>
      <c r="AH14" s="111"/>
      <c r="AI14" s="106"/>
    </row>
    <row r="19" spans="11:11" x14ac:dyDescent="0.25">
      <c r="K19" s="136"/>
    </row>
  </sheetData>
  <customSheetViews>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6"/>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7"/>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8"/>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9"/>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0"/>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1"/>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2"/>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6"/>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20"/>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3"/>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4"/>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5"/>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7"/>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32" activePane="bottomRight" state="frozen"/>
      <selection pane="topRight" activeCell="G1" sqref="G1"/>
      <selection pane="bottomLeft" activeCell="A8" sqref="A8"/>
      <selection pane="bottomRight" activeCell="F25" sqref="F25"/>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27" customHeight="1" x14ac:dyDescent="0.25">
      <c r="A3" s="55"/>
      <c r="B3" s="55"/>
      <c r="C3" s="471" t="s">
        <v>298</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574" t="s">
        <v>23</v>
      </c>
      <c r="C8" s="187" t="s">
        <v>20</v>
      </c>
      <c r="D8" s="188">
        <f>D9+D10</f>
        <v>134039.603</v>
      </c>
      <c r="E8" s="188">
        <f>E10+E9</f>
        <v>111709.57400000001</v>
      </c>
      <c r="F8" s="188">
        <f>F10+F9</f>
        <v>104759.69799999999</v>
      </c>
      <c r="G8" s="188">
        <f t="shared" ref="G8" si="0">G10+G9</f>
        <v>104759.69799999999</v>
      </c>
      <c r="H8" s="188">
        <f>IFERROR(G8/D8*100,0)</f>
        <v>78.155780571806062</v>
      </c>
      <c r="I8" s="188">
        <f>IFERROR(G8/E8*100,0)</f>
        <v>93.778620980149825</v>
      </c>
      <c r="J8" s="189">
        <f>J9+J10</f>
        <v>19836.083000000002</v>
      </c>
      <c r="K8" s="189">
        <f t="shared" ref="K8:AG8" si="1">K9+K10</f>
        <v>16477.845999999998</v>
      </c>
      <c r="L8" s="189">
        <f t="shared" si="1"/>
        <v>12187.647999999999</v>
      </c>
      <c r="M8" s="189">
        <f t="shared" si="1"/>
        <v>11974.710999999999</v>
      </c>
      <c r="N8" s="189">
        <f t="shared" si="1"/>
        <v>12075.3</v>
      </c>
      <c r="O8" s="189">
        <f t="shared" si="1"/>
        <v>12217.707999999999</v>
      </c>
      <c r="P8" s="189">
        <f t="shared" si="1"/>
        <v>12802.409</v>
      </c>
      <c r="Q8" s="189">
        <f t="shared" si="1"/>
        <v>10583.574000000001</v>
      </c>
      <c r="R8" s="189">
        <f t="shared" si="1"/>
        <v>9194.3680000000004</v>
      </c>
      <c r="S8" s="189">
        <f t="shared" si="1"/>
        <v>7692.5949999999993</v>
      </c>
      <c r="T8" s="189">
        <f t="shared" si="1"/>
        <v>6838.0249999999996</v>
      </c>
      <c r="U8" s="189">
        <f t="shared" si="1"/>
        <v>8418.5339999999997</v>
      </c>
      <c r="V8" s="189">
        <f t="shared" si="1"/>
        <v>12701.088999999998</v>
      </c>
      <c r="W8" s="189">
        <f t="shared" si="1"/>
        <v>11875.699000000001</v>
      </c>
      <c r="X8" s="189">
        <f t="shared" si="1"/>
        <v>9760.0920000000006</v>
      </c>
      <c r="Y8" s="189">
        <f t="shared" si="1"/>
        <v>9139.01</v>
      </c>
      <c r="Z8" s="189">
        <f t="shared" si="1"/>
        <v>8797.0319999999992</v>
      </c>
      <c r="AA8" s="189">
        <f t="shared" si="1"/>
        <v>10007.205</v>
      </c>
      <c r="AB8" s="189">
        <f t="shared" si="1"/>
        <v>7517.5280000000002</v>
      </c>
      <c r="AC8" s="189">
        <f t="shared" si="1"/>
        <v>6372.8159999999998</v>
      </c>
      <c r="AD8" s="189">
        <f t="shared" si="1"/>
        <v>8054.75</v>
      </c>
      <c r="AE8" s="189">
        <f t="shared" si="1"/>
        <v>0</v>
      </c>
      <c r="AF8" s="189">
        <f t="shared" si="1"/>
        <v>14275.278999999999</v>
      </c>
      <c r="AG8" s="189">
        <f t="shared" si="1"/>
        <v>0</v>
      </c>
      <c r="AH8" s="72"/>
    </row>
    <row r="9" spans="1:35" s="26" customFormat="1" ht="40.5" customHeight="1" x14ac:dyDescent="0.25">
      <c r="A9" s="461"/>
      <c r="B9" s="575"/>
      <c r="C9" s="297" t="s">
        <v>364</v>
      </c>
      <c r="D9" s="191">
        <f>J9+L9+N9+P9+R9+T9+V9+X9+Z9+AB9+AD9+AF9</f>
        <v>133611.603</v>
      </c>
      <c r="E9" s="191">
        <f>J9+L9+N9+P9+R9+T9+V9+X9+Z9+AB9</f>
        <v>111281.57400000001</v>
      </c>
      <c r="F9" s="191">
        <f>G9</f>
        <v>104759.69799999999</v>
      </c>
      <c r="G9" s="191">
        <f>K9+M9+O9+Q9+S9+U9+W9+Y9+AA9+AC9+AE9+AG9</f>
        <v>104759.69799999999</v>
      </c>
      <c r="H9" s="191">
        <f>IFERROR(G9/D9*100,0)</f>
        <v>78.40613812559377</v>
      </c>
      <c r="I9" s="191">
        <f>IFERROR(G9/E9*100,0)</f>
        <v>94.139302882254327</v>
      </c>
      <c r="J9" s="191">
        <f t="shared" ref="J9:AG9" si="2">J13+J22+J25+J30+J55</f>
        <v>19820.183000000001</v>
      </c>
      <c r="K9" s="191">
        <f t="shared" si="2"/>
        <v>16477.845999999998</v>
      </c>
      <c r="L9" s="191">
        <f t="shared" si="2"/>
        <v>11775.547999999999</v>
      </c>
      <c r="M9" s="191">
        <f t="shared" si="2"/>
        <v>11974.710999999999</v>
      </c>
      <c r="N9" s="191">
        <f t="shared" si="2"/>
        <v>12075.3</v>
      </c>
      <c r="O9" s="191">
        <f t="shared" si="2"/>
        <v>12217.707999999999</v>
      </c>
      <c r="P9" s="191">
        <f t="shared" si="2"/>
        <v>12802.409</v>
      </c>
      <c r="Q9" s="191">
        <f t="shared" si="2"/>
        <v>10583.574000000001</v>
      </c>
      <c r="R9" s="191">
        <f t="shared" si="2"/>
        <v>9194.3680000000004</v>
      </c>
      <c r="S9" s="191">
        <f t="shared" si="2"/>
        <v>7692.5949999999993</v>
      </c>
      <c r="T9" s="191">
        <f t="shared" si="2"/>
        <v>6838.0249999999996</v>
      </c>
      <c r="U9" s="191">
        <f t="shared" si="2"/>
        <v>8418.5339999999997</v>
      </c>
      <c r="V9" s="191">
        <f t="shared" si="2"/>
        <v>12701.088999999998</v>
      </c>
      <c r="W9" s="191">
        <f t="shared" si="2"/>
        <v>11875.699000000001</v>
      </c>
      <c r="X9" s="191">
        <f t="shared" si="2"/>
        <v>9760.0920000000006</v>
      </c>
      <c r="Y9" s="191">
        <f t="shared" si="2"/>
        <v>9139.01</v>
      </c>
      <c r="Z9" s="191">
        <f t="shared" si="2"/>
        <v>8797.0319999999992</v>
      </c>
      <c r="AA9" s="191">
        <f t="shared" si="2"/>
        <v>10007.205</v>
      </c>
      <c r="AB9" s="191">
        <f t="shared" si="2"/>
        <v>7517.5280000000002</v>
      </c>
      <c r="AC9" s="191">
        <f t="shared" si="2"/>
        <v>6372.8159999999998</v>
      </c>
      <c r="AD9" s="191">
        <f t="shared" si="2"/>
        <v>8054.75</v>
      </c>
      <c r="AE9" s="191">
        <f t="shared" si="2"/>
        <v>0</v>
      </c>
      <c r="AF9" s="191">
        <f t="shared" si="2"/>
        <v>14275.278999999999</v>
      </c>
      <c r="AG9" s="191">
        <f t="shared" si="2"/>
        <v>0</v>
      </c>
      <c r="AH9" s="75"/>
    </row>
    <row r="10" spans="1:35" s="26" customFormat="1" ht="34.5" customHeight="1" x14ac:dyDescent="0.25">
      <c r="A10" s="462"/>
      <c r="B10" s="576"/>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13" t="s">
        <v>299</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46"/>
    </row>
    <row r="12" spans="1:35" s="21" customFormat="1" ht="23.25" customHeight="1" x14ac:dyDescent="0.25">
      <c r="A12" s="577" t="s">
        <v>37</v>
      </c>
      <c r="B12" s="579" t="s">
        <v>300</v>
      </c>
      <c r="C12" s="182" t="s">
        <v>20</v>
      </c>
      <c r="D12" s="183">
        <f>D13</f>
        <v>7799.4</v>
      </c>
      <c r="E12" s="183">
        <f>E13</f>
        <v>6499.4</v>
      </c>
      <c r="F12" s="183">
        <f t="shared" ref="F12:G12" si="7">F13</f>
        <v>6499.4</v>
      </c>
      <c r="G12" s="183">
        <f t="shared" si="7"/>
        <v>6499.4</v>
      </c>
      <c r="H12" s="183">
        <f t="shared" ref="H12:H29" si="8">IFERROR(G12/D12*100,0)</f>
        <v>83.332051183424355</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0</v>
      </c>
      <c r="AH12" s="60"/>
      <c r="AI12" s="23"/>
    </row>
    <row r="13" spans="1:35" s="22" customFormat="1" ht="48" customHeight="1" x14ac:dyDescent="0.25">
      <c r="A13" s="578"/>
      <c r="B13" s="580"/>
      <c r="C13" s="185" t="s">
        <v>21</v>
      </c>
      <c r="D13" s="186">
        <f>SUM(J13,L13,N13,P13,R13,T13,V13,X13,Z13,AB13,AD13,AF13)</f>
        <v>7799.4</v>
      </c>
      <c r="E13" s="186">
        <f>J13+L13</f>
        <v>6499.4</v>
      </c>
      <c r="F13" s="186">
        <f>G13</f>
        <v>6499.4</v>
      </c>
      <c r="G13" s="186">
        <f>SUM(K13,M13,O13,Q13,S13,U13,W13,Y13,AA13,AC13,AE13,AG13)</f>
        <v>6499.4</v>
      </c>
      <c r="H13" s="186">
        <f t="shared" si="8"/>
        <v>83.332051183424355</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0</v>
      </c>
      <c r="AH13" s="64"/>
      <c r="AI13" s="20"/>
    </row>
    <row r="14" spans="1:35" s="21" customFormat="1" ht="48" customHeight="1" x14ac:dyDescent="0.25">
      <c r="A14" s="421"/>
      <c r="B14" s="528" t="s">
        <v>301</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20" t="s">
        <v>326</v>
      </c>
      <c r="AI14" s="23"/>
    </row>
    <row r="15" spans="1:35" s="22" customFormat="1" ht="61.9" customHeight="1" x14ac:dyDescent="0.25">
      <c r="A15" s="423"/>
      <c r="B15" s="530"/>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21"/>
      <c r="AI15" s="20"/>
    </row>
    <row r="16" spans="1:35" s="21" customFormat="1" ht="375.6" customHeight="1" x14ac:dyDescent="0.25">
      <c r="A16" s="421"/>
      <c r="B16" s="528"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20" t="s">
        <v>456</v>
      </c>
      <c r="AI16" s="23"/>
    </row>
    <row r="17" spans="1:35" s="22" customFormat="1" ht="67.900000000000006" customHeight="1" x14ac:dyDescent="0.25">
      <c r="A17" s="423"/>
      <c r="B17" s="530"/>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21"/>
      <c r="B18" s="528" t="s">
        <v>303</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20" t="s">
        <v>327</v>
      </c>
      <c r="AI18" s="23"/>
    </row>
    <row r="19" spans="1:35" s="22" customFormat="1" ht="64.900000000000006" customHeight="1" x14ac:dyDescent="0.25">
      <c r="A19" s="423"/>
      <c r="B19" s="530"/>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413" t="s">
        <v>304</v>
      </c>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5"/>
      <c r="AH20" s="64"/>
      <c r="AI20" s="20"/>
    </row>
    <row r="21" spans="1:35" s="21" customFormat="1" ht="55.5" customHeight="1" x14ac:dyDescent="0.25">
      <c r="A21" s="421" t="s">
        <v>38</v>
      </c>
      <c r="B21" s="427" t="s">
        <v>305</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423"/>
      <c r="B22" s="429"/>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384</v>
      </c>
      <c r="AI22" s="20"/>
    </row>
    <row r="23" spans="1:35" s="22" customFormat="1" ht="27.6" customHeight="1" x14ac:dyDescent="0.25">
      <c r="A23" s="161"/>
      <c r="B23" s="413" t="s">
        <v>306</v>
      </c>
      <c r="C23" s="414"/>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5"/>
      <c r="AH23" s="64"/>
      <c r="AI23" s="20"/>
    </row>
    <row r="24" spans="1:35" s="168" customFormat="1" ht="55.5" customHeight="1" x14ac:dyDescent="0.25">
      <c r="A24" s="582" t="s">
        <v>264</v>
      </c>
      <c r="B24" s="584" t="s">
        <v>307</v>
      </c>
      <c r="C24" s="193" t="s">
        <v>20</v>
      </c>
      <c r="D24" s="194">
        <f>D25</f>
        <v>18765.598999999998</v>
      </c>
      <c r="E24" s="194">
        <f t="shared" ref="E24:G24" si="20">E25</f>
        <v>15799.8665</v>
      </c>
      <c r="F24" s="194">
        <f>F25</f>
        <v>13824.604999999998</v>
      </c>
      <c r="G24" s="194">
        <f t="shared" si="20"/>
        <v>12535.080000000002</v>
      </c>
      <c r="H24" s="194">
        <f t="shared" ref="H24:H25" si="21">IFERROR(G24/D24*100,0)</f>
        <v>66.798187470594485</v>
      </c>
      <c r="I24" s="194">
        <f t="shared" ref="I24:I25" si="22">IFERROR(G24/E24*100,0)</f>
        <v>79.336619711312125</v>
      </c>
      <c r="J24" s="194">
        <f>J25</f>
        <v>1658.1</v>
      </c>
      <c r="K24" s="194">
        <f t="shared" ref="K24:AG24" si="23">K25</f>
        <v>684.57500000000005</v>
      </c>
      <c r="L24" s="194">
        <f t="shared" si="23"/>
        <v>1365.44</v>
      </c>
      <c r="M24" s="194">
        <f>M25</f>
        <v>1630.575</v>
      </c>
      <c r="N24" s="194">
        <f t="shared" si="23"/>
        <v>1499.29</v>
      </c>
      <c r="O24" s="194">
        <f t="shared" si="23"/>
        <v>1420.9749999999999</v>
      </c>
      <c r="P24" s="194">
        <f t="shared" si="23"/>
        <v>1712.4780000000001</v>
      </c>
      <c r="Q24" s="194">
        <f t="shared" si="23"/>
        <v>1534.575</v>
      </c>
      <c r="R24" s="194">
        <f t="shared" si="23"/>
        <v>1525.0929999999998</v>
      </c>
      <c r="S24" s="194">
        <f t="shared" si="23"/>
        <v>1322.0149999999999</v>
      </c>
      <c r="T24" s="194">
        <f t="shared" si="23"/>
        <v>1639.8340000000001</v>
      </c>
      <c r="U24" s="194">
        <f t="shared" si="23"/>
        <v>1316.7349999999999</v>
      </c>
      <c r="V24" s="194">
        <f t="shared" si="23"/>
        <v>1972.2149999999999</v>
      </c>
      <c r="W24" s="194">
        <f t="shared" si="23"/>
        <v>1777.47</v>
      </c>
      <c r="X24" s="194">
        <f t="shared" si="23"/>
        <v>1597.934</v>
      </c>
      <c r="Y24" s="194">
        <f t="shared" si="23"/>
        <v>1448.085</v>
      </c>
      <c r="Z24" s="194">
        <f t="shared" si="23"/>
        <v>1413.174</v>
      </c>
      <c r="AA24" s="194">
        <f t="shared" si="23"/>
        <v>1400.075</v>
      </c>
      <c r="AB24" s="194">
        <f t="shared" si="23"/>
        <v>1416.309</v>
      </c>
      <c r="AC24" s="194">
        <f t="shared" si="23"/>
        <v>0</v>
      </c>
      <c r="AD24" s="194">
        <f t="shared" si="23"/>
        <v>1413.933</v>
      </c>
      <c r="AE24" s="194">
        <f t="shared" si="23"/>
        <v>0</v>
      </c>
      <c r="AF24" s="194">
        <f t="shared" si="23"/>
        <v>1551.799</v>
      </c>
      <c r="AG24" s="194">
        <f t="shared" si="23"/>
        <v>0</v>
      </c>
      <c r="AH24" s="199"/>
      <c r="AI24" s="167"/>
    </row>
    <row r="25" spans="1:35" s="174" customFormat="1" ht="183" customHeight="1" x14ac:dyDescent="0.25">
      <c r="A25" s="583"/>
      <c r="B25" s="585"/>
      <c r="C25" s="195" t="s">
        <v>21</v>
      </c>
      <c r="D25" s="196">
        <f>SUM(J25,L25,N25,P25,R25,T25,V25,X25,Z25,AB25,AD25,AF25)</f>
        <v>18765.598999999998</v>
      </c>
      <c r="E25" s="196">
        <f>E26+E27</f>
        <v>15799.8665</v>
      </c>
      <c r="F25" s="196">
        <f>F26+F27</f>
        <v>13824.604999999998</v>
      </c>
      <c r="G25" s="196">
        <f>SUM(K25,M25,O25,Q25,S25,U25,W25,Y25,AA25,AC25,AE25,AG25)</f>
        <v>12535.080000000002</v>
      </c>
      <c r="H25" s="196">
        <f t="shared" si="21"/>
        <v>66.798187470594485</v>
      </c>
      <c r="I25" s="196">
        <f t="shared" si="22"/>
        <v>79.336619711312125</v>
      </c>
      <c r="J25" s="197">
        <v>1658.1</v>
      </c>
      <c r="K25" s="197">
        <f>K26+K27</f>
        <v>684.57500000000005</v>
      </c>
      <c r="L25" s="197">
        <v>1365.44</v>
      </c>
      <c r="M25" s="197">
        <f>M26+M27</f>
        <v>1630.575</v>
      </c>
      <c r="N25" s="197">
        <v>1499.29</v>
      </c>
      <c r="O25" s="197">
        <f t="shared" ref="O25:AA25" si="24">O26+O27</f>
        <v>1420.9749999999999</v>
      </c>
      <c r="P25" s="197">
        <f t="shared" si="24"/>
        <v>1712.4780000000001</v>
      </c>
      <c r="Q25" s="197">
        <f t="shared" si="24"/>
        <v>1534.575</v>
      </c>
      <c r="R25" s="197">
        <f t="shared" si="24"/>
        <v>1525.0929999999998</v>
      </c>
      <c r="S25" s="197">
        <f t="shared" si="24"/>
        <v>1322.0149999999999</v>
      </c>
      <c r="T25" s="197">
        <f t="shared" si="24"/>
        <v>1639.8340000000001</v>
      </c>
      <c r="U25" s="197">
        <f t="shared" si="24"/>
        <v>1316.7349999999999</v>
      </c>
      <c r="V25" s="197">
        <f t="shared" si="24"/>
        <v>1972.2149999999999</v>
      </c>
      <c r="W25" s="197">
        <f t="shared" si="24"/>
        <v>1777.47</v>
      </c>
      <c r="X25" s="197">
        <f>X26+X27</f>
        <v>1597.934</v>
      </c>
      <c r="Y25" s="197">
        <f t="shared" si="24"/>
        <v>1448.085</v>
      </c>
      <c r="Z25" s="197">
        <f>Z26+Z27</f>
        <v>1413.174</v>
      </c>
      <c r="AA25" s="197">
        <f t="shared" si="24"/>
        <v>1400.075</v>
      </c>
      <c r="AB25" s="197">
        <f>AB26+AB27</f>
        <v>1416.309</v>
      </c>
      <c r="AC25" s="197">
        <v>0</v>
      </c>
      <c r="AD25" s="197">
        <f>AD26+AD27</f>
        <v>1413.933</v>
      </c>
      <c r="AE25" s="197">
        <v>0</v>
      </c>
      <c r="AF25" s="197">
        <f>AF26+AF27</f>
        <v>1551.799</v>
      </c>
      <c r="AG25" s="197">
        <v>0</v>
      </c>
      <c r="AH25" s="200"/>
      <c r="AI25" s="173"/>
    </row>
    <row r="26" spans="1:35" s="174" customFormat="1" ht="95.45" customHeight="1" x14ac:dyDescent="0.25">
      <c r="A26" s="265"/>
      <c r="B26" s="260" t="s">
        <v>338</v>
      </c>
      <c r="C26" s="195" t="s">
        <v>21</v>
      </c>
      <c r="D26" s="196">
        <f>J26+L26+N26+P26+R26+T26+V26+X26+Z26+AB26+AD26+AF26</f>
        <v>1926.5999999999997</v>
      </c>
      <c r="E26" s="196">
        <f>J26+L26+N26+P26+R26+T26+V26+X26+Z26+AB26</f>
        <v>1637.2499999999998</v>
      </c>
      <c r="F26" s="196">
        <f>K26+M26+O26+Q26+S26+U26+W26+Y26+AA26+AC26+AE26+AG26</f>
        <v>1637.2549999999999</v>
      </c>
      <c r="G26" s="196">
        <f>K26+M26+O26+Q26+S26+U26+W26+Y26+AA26+AA26</f>
        <v>1637.2549999999999</v>
      </c>
      <c r="H26" s="196">
        <f t="shared" ref="H26:H27" si="25">IFERROR(G26/D26*100,0)</f>
        <v>84.98157375687741</v>
      </c>
      <c r="I26" s="196">
        <f t="shared" ref="I26:I27" si="26">IFERROR(G26/E26*100,0)</f>
        <v>100.00030539013591</v>
      </c>
      <c r="J26" s="197">
        <v>335.17500000000001</v>
      </c>
      <c r="K26" s="197">
        <v>335.17500000000001</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c r="AF26" s="197">
        <v>144.67500000000001</v>
      </c>
      <c r="AG26" s="197"/>
      <c r="AH26" s="259"/>
      <c r="AI26" s="173"/>
    </row>
    <row r="27" spans="1:35" s="174" customFormat="1" ht="135" customHeight="1" x14ac:dyDescent="0.25">
      <c r="A27" s="258"/>
      <c r="B27" s="264" t="s">
        <v>339</v>
      </c>
      <c r="C27" s="261" t="s">
        <v>21</v>
      </c>
      <c r="D27" s="263">
        <f>J27+L27+N27+P27+R27+T27+V27+X27+Z27+AB27+AD27+AF27</f>
        <v>16838.998500000002</v>
      </c>
      <c r="E27" s="263">
        <f>J27+L27+N27+P27+R27+T27+V27+X27+Z27+AB27</f>
        <v>14162.6165</v>
      </c>
      <c r="F27" s="262">
        <f>K27+M27+O27+Q27+S27+U27+W27+Y27+AA27+AC27+AE27+AG27</f>
        <v>12187.349999999999</v>
      </c>
      <c r="G27" s="262">
        <f>K27+M27+O27+Q27+S27+U27+W27+Y27+AA27+AC27</f>
        <v>12187.349999999999</v>
      </c>
      <c r="H27" s="262">
        <f t="shared" si="25"/>
        <v>72.37574134827554</v>
      </c>
      <c r="I27" s="262">
        <f t="shared" si="26"/>
        <v>86.052954974809907</v>
      </c>
      <c r="J27" s="262">
        <v>1322.9159999999999</v>
      </c>
      <c r="K27" s="263">
        <v>349.4</v>
      </c>
      <c r="L27" s="262">
        <v>1220.7739999999999</v>
      </c>
      <c r="M27" s="263">
        <v>1485.9</v>
      </c>
      <c r="N27" s="263">
        <v>1354.6144999999999</v>
      </c>
      <c r="O27" s="263">
        <v>1276.3</v>
      </c>
      <c r="P27" s="263">
        <v>1567.8030000000001</v>
      </c>
      <c r="Q27" s="263">
        <v>1389.9</v>
      </c>
      <c r="R27" s="263">
        <v>1380.4179999999999</v>
      </c>
      <c r="S27" s="263">
        <v>1177.3399999999999</v>
      </c>
      <c r="T27" s="263">
        <v>1495.1590000000001</v>
      </c>
      <c r="U27" s="263">
        <v>1172.06</v>
      </c>
      <c r="V27" s="263">
        <v>1827.54</v>
      </c>
      <c r="W27" s="263">
        <v>1632.79</v>
      </c>
      <c r="X27" s="263">
        <v>1453.259</v>
      </c>
      <c r="Y27" s="263">
        <v>1303.4100000000001</v>
      </c>
      <c r="Z27" s="263">
        <v>1268.499</v>
      </c>
      <c r="AA27" s="263">
        <v>1255.4000000000001</v>
      </c>
      <c r="AB27" s="263">
        <v>1271.634</v>
      </c>
      <c r="AC27" s="263">
        <v>1144.8499999999999</v>
      </c>
      <c r="AD27" s="263">
        <v>1269.258</v>
      </c>
      <c r="AE27" s="263"/>
      <c r="AF27" s="263">
        <v>1407.124</v>
      </c>
      <c r="AG27" s="263"/>
      <c r="AH27" s="200" t="s">
        <v>443</v>
      </c>
      <c r="AI27" s="173"/>
    </row>
    <row r="28" spans="1:35" s="22" customFormat="1" ht="27.75" customHeight="1" x14ac:dyDescent="0.25">
      <c r="A28" s="161"/>
      <c r="B28" s="537" t="s">
        <v>308</v>
      </c>
      <c r="C28" s="538"/>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81"/>
      <c r="AH28" s="198"/>
      <c r="AI28" s="20"/>
    </row>
    <row r="29" spans="1:35" s="22" customFormat="1" ht="28.5" customHeight="1" x14ac:dyDescent="0.25">
      <c r="A29" s="336" t="s">
        <v>309</v>
      </c>
      <c r="B29" s="334" t="s">
        <v>310</v>
      </c>
      <c r="C29" s="182" t="s">
        <v>20</v>
      </c>
      <c r="D29" s="183">
        <f>D31+D30</f>
        <v>78392.60500000001</v>
      </c>
      <c r="E29" s="183">
        <f>E31+E30</f>
        <v>59784.053000000007</v>
      </c>
      <c r="F29" s="183">
        <f t="shared" ref="F29:G29" si="27">F31+F30</f>
        <v>62586.562000000005</v>
      </c>
      <c r="G29" s="183">
        <f t="shared" si="27"/>
        <v>62586.562000000005</v>
      </c>
      <c r="H29" s="183">
        <f t="shared" si="8"/>
        <v>79.837329043983161</v>
      </c>
      <c r="I29" s="183">
        <f t="shared" si="9"/>
        <v>104.68771998445806</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5804.951</v>
      </c>
      <c r="AA29" s="184">
        <f t="shared" si="28"/>
        <v>5794.4489999999996</v>
      </c>
      <c r="AB29" s="184">
        <f t="shared" si="28"/>
        <v>4124.5119999999997</v>
      </c>
      <c r="AC29" s="184">
        <f t="shared" si="28"/>
        <v>4124.5109999999995</v>
      </c>
      <c r="AD29" s="184">
        <f t="shared" si="28"/>
        <v>3772.31</v>
      </c>
      <c r="AE29" s="184">
        <f t="shared" si="28"/>
        <v>0</v>
      </c>
      <c r="AF29" s="184">
        <f t="shared" si="28"/>
        <v>10711.73</v>
      </c>
      <c r="AG29" s="184">
        <f t="shared" si="28"/>
        <v>0</v>
      </c>
      <c r="AH29" s="201"/>
      <c r="AI29" s="20"/>
    </row>
    <row r="30" spans="1:35" s="26" customFormat="1" ht="34.15" customHeight="1" x14ac:dyDescent="0.25">
      <c r="A30" s="337"/>
      <c r="B30" s="335"/>
      <c r="C30" s="185" t="s">
        <v>21</v>
      </c>
      <c r="D30" s="186">
        <f>SUM(J30,L30,N30,P30,R30,T30,V30,X30,Z30,AB30,AD30,AF30)</f>
        <v>77964.60500000001</v>
      </c>
      <c r="E30" s="186">
        <f>J30+L30+N30+P30+R30+T30+V30+X30+Z30</f>
        <v>59356.053000000007</v>
      </c>
      <c r="F30" s="186">
        <f>G30</f>
        <v>62586.562000000005</v>
      </c>
      <c r="G30" s="186">
        <f>SUM(K30,M30,O30,Q30,S30,U30,W30,Y30,AA30,AC30,AE30,AG30)</f>
        <v>62586.562000000005</v>
      </c>
      <c r="H30" s="186">
        <f>IFERROR(G30/D30*100,0)</f>
        <v>80.275609682111508</v>
      </c>
      <c r="I30" s="186">
        <f>IFERROR(G30/E30*100,0)</f>
        <v>105.44259403501779</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 t="shared" si="29"/>
        <v>3741.5549999999998</v>
      </c>
      <c r="V30" s="192">
        <f t="shared" si="29"/>
        <v>7857.7959999999994</v>
      </c>
      <c r="W30" s="192">
        <f t="shared" si="29"/>
        <v>7857.799</v>
      </c>
      <c r="X30" s="192">
        <f t="shared" si="29"/>
        <v>4414.9420000000009</v>
      </c>
      <c r="Y30" s="192">
        <f t="shared" si="29"/>
        <v>4425.4420000000009</v>
      </c>
      <c r="Z30" s="192">
        <f t="shared" si="29"/>
        <v>5804.951</v>
      </c>
      <c r="AA30" s="192">
        <f t="shared" si="29"/>
        <v>5794.4489999999996</v>
      </c>
      <c r="AB30" s="192">
        <f t="shared" si="29"/>
        <v>4124.5119999999997</v>
      </c>
      <c r="AC30" s="192">
        <f t="shared" si="29"/>
        <v>4124.5109999999995</v>
      </c>
      <c r="AD30" s="192">
        <f t="shared" si="29"/>
        <v>3772.31</v>
      </c>
      <c r="AE30" s="192">
        <f t="shared" si="29"/>
        <v>0</v>
      </c>
      <c r="AF30" s="192">
        <f t="shared" si="29"/>
        <v>10711.73</v>
      </c>
      <c r="AG30" s="192">
        <f t="shared" si="29"/>
        <v>0</v>
      </c>
      <c r="AH30" s="201"/>
      <c r="AI30" s="24"/>
    </row>
    <row r="31" spans="1:35" s="26" customFormat="1" ht="37.5" customHeight="1" x14ac:dyDescent="0.25">
      <c r="A31" s="338"/>
      <c r="B31" s="335"/>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1"/>
      <c r="AI31" s="24"/>
    </row>
    <row r="32" spans="1:35" s="174" customFormat="1" ht="75.599999999999994" customHeight="1" x14ac:dyDescent="0.25">
      <c r="A32" s="339"/>
      <c r="B32" s="341" t="s">
        <v>311</v>
      </c>
      <c r="C32" s="225"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5">
        <f>J33</f>
        <v>0</v>
      </c>
      <c r="K32" s="175">
        <f t="shared" ref="K32:AG32" si="34">K33</f>
        <v>0</v>
      </c>
      <c r="L32" s="175">
        <f t="shared" si="34"/>
        <v>401.77</v>
      </c>
      <c r="M32" s="175">
        <f>M33</f>
        <v>401.77</v>
      </c>
      <c r="N32" s="175">
        <f t="shared" si="34"/>
        <v>1375.03</v>
      </c>
      <c r="O32" s="175">
        <f t="shared" si="34"/>
        <v>1375.03</v>
      </c>
      <c r="P32" s="256">
        <f t="shared" si="34"/>
        <v>1100</v>
      </c>
      <c r="Q32" s="256">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175">
        <f t="shared" si="34"/>
        <v>0</v>
      </c>
      <c r="AH32" s="172" t="s">
        <v>447</v>
      </c>
      <c r="AI32" s="173"/>
    </row>
    <row r="33" spans="1:35" s="174" customFormat="1" ht="96.6" customHeight="1" x14ac:dyDescent="0.25">
      <c r="A33" s="340"/>
      <c r="B33" s="342"/>
      <c r="C33" s="226" t="s">
        <v>21</v>
      </c>
      <c r="D33" s="170">
        <f>SUM(J33,L33,N33,P33,R33,T33,V33,X33,Z33,AB33,AD33,AF33)</f>
        <v>2945.9</v>
      </c>
      <c r="E33" s="170">
        <f>J33+L33+N33+P33+R33+T33+V33+X33+Z33+AB33</f>
        <v>2945.9</v>
      </c>
      <c r="F33" s="170">
        <f>G33</f>
        <v>2945.8989999999999</v>
      </c>
      <c r="G33" s="170">
        <f>SUM(K33,M33,O33,Q33,S33,U33,W33,Y33,AA33,AC33,AE33,AG33)</f>
        <v>2945.8989999999999</v>
      </c>
      <c r="H33" s="170">
        <f>IFERROR(G33/D33*100,0)</f>
        <v>99.999966054516449</v>
      </c>
      <c r="I33" s="171">
        <f>IFERROR(G33/E33*100,0)</f>
        <v>99.999966054516449</v>
      </c>
      <c r="J33" s="176">
        <v>0</v>
      </c>
      <c r="K33" s="176">
        <v>0</v>
      </c>
      <c r="L33" s="176">
        <v>401.77</v>
      </c>
      <c r="M33" s="176">
        <v>401.77</v>
      </c>
      <c r="N33" s="176">
        <v>1375.03</v>
      </c>
      <c r="O33" s="176">
        <v>1375.03</v>
      </c>
      <c r="P33" s="257">
        <v>1100</v>
      </c>
      <c r="Q33" s="257">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176">
        <v>0</v>
      </c>
      <c r="AH33" s="172" t="s">
        <v>448</v>
      </c>
      <c r="AI33" s="173"/>
    </row>
    <row r="34" spans="1:35" s="174" customFormat="1" ht="187.9" customHeight="1" x14ac:dyDescent="0.25">
      <c r="A34" s="330"/>
      <c r="B34" s="332" t="s">
        <v>312</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5">
        <f>J35</f>
        <v>2992.1</v>
      </c>
      <c r="K34" s="175">
        <f t="shared" ref="K34:AG34" si="38">K35</f>
        <v>2992.1</v>
      </c>
      <c r="L34" s="175">
        <f t="shared" si="38"/>
        <v>1772.8580000000002</v>
      </c>
      <c r="M34" s="175">
        <f t="shared" si="38"/>
        <v>1772.8580000000002</v>
      </c>
      <c r="N34" s="175">
        <f t="shared" si="38"/>
        <v>1769.3</v>
      </c>
      <c r="O34" s="175">
        <f t="shared" si="38"/>
        <v>1769.3</v>
      </c>
      <c r="P34" s="256">
        <f t="shared" si="38"/>
        <v>59.4</v>
      </c>
      <c r="Q34" s="256">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0</v>
      </c>
      <c r="AF34" s="175">
        <f t="shared" si="38"/>
        <v>0</v>
      </c>
      <c r="AG34" s="175">
        <f t="shared" si="38"/>
        <v>0</v>
      </c>
      <c r="AH34" s="172" t="s">
        <v>377</v>
      </c>
      <c r="AI34" s="173"/>
    </row>
    <row r="35" spans="1:35" s="174" customFormat="1" ht="64.150000000000006" customHeight="1" x14ac:dyDescent="0.25">
      <c r="A35" s="331"/>
      <c r="B35" s="333"/>
      <c r="C35" s="169" t="s">
        <v>21</v>
      </c>
      <c r="D35" s="170">
        <f>SUM(J35,L35,N35,P35,R35,T35,V35,X35,Z35,AB35,AD35,AF35)</f>
        <v>7926.2000000000007</v>
      </c>
      <c r="E35" s="171">
        <f>J35+L35+N35+P35+R35+T35+V35+X35+Z35+AB35</f>
        <v>7556.35</v>
      </c>
      <c r="F35" s="171">
        <f>G35</f>
        <v>6956.348</v>
      </c>
      <c r="G35" s="171">
        <f>SUM(K35,M35,O35,Q35,S35,U35,W35,Y35,AA35,AC35,AE35,AG35)</f>
        <v>6956.348</v>
      </c>
      <c r="H35" s="171">
        <f>IFERROR(G35/D35*100,0)</f>
        <v>87.763972647674791</v>
      </c>
      <c r="I35" s="171">
        <f>IFERROR(G35/E35*100,0)</f>
        <v>92.059631965168364</v>
      </c>
      <c r="J35" s="176">
        <f>J37+J39+J41+J43</f>
        <v>2992.1</v>
      </c>
      <c r="K35" s="176">
        <v>2992.1</v>
      </c>
      <c r="L35" s="176">
        <f t="shared" ref="L35:AG35" si="39">L37+L39+L41+L43</f>
        <v>1772.8580000000002</v>
      </c>
      <c r="M35" s="176">
        <f t="shared" si="39"/>
        <v>1772.8580000000002</v>
      </c>
      <c r="N35" s="176">
        <f t="shared" si="39"/>
        <v>1769.3</v>
      </c>
      <c r="O35" s="176">
        <f t="shared" si="39"/>
        <v>1769.3</v>
      </c>
      <c r="P35" s="257">
        <f t="shared" si="39"/>
        <v>59.4</v>
      </c>
      <c r="Q35" s="257">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0</v>
      </c>
      <c r="AF35" s="176">
        <f t="shared" si="39"/>
        <v>0</v>
      </c>
      <c r="AG35" s="176">
        <f t="shared" si="39"/>
        <v>0</v>
      </c>
      <c r="AH35" s="172" t="s">
        <v>424</v>
      </c>
      <c r="AI35" s="173"/>
    </row>
    <row r="36" spans="1:35" s="174" customFormat="1" ht="168" customHeight="1" x14ac:dyDescent="0.25">
      <c r="A36" s="321"/>
      <c r="B36" s="323" t="s">
        <v>313</v>
      </c>
      <c r="C36" s="126" t="s">
        <v>20</v>
      </c>
      <c r="D36" s="74">
        <f>D37</f>
        <v>4265.7</v>
      </c>
      <c r="E36" s="74">
        <f t="shared" ref="E36:G36" si="40">E37</f>
        <v>3911.3</v>
      </c>
      <c r="F36" s="74">
        <f>F37</f>
        <v>3911.2980000000002</v>
      </c>
      <c r="G36" s="170">
        <f t="shared" si="40"/>
        <v>3911.2980000000002</v>
      </c>
      <c r="H36" s="171">
        <f t="shared" ref="H36" si="41">IFERROR(G36/D36*100,0)</f>
        <v>91.691820803150719</v>
      </c>
      <c r="I36" s="171">
        <f t="shared" ref="I36" si="42">IFERROR(G36/E36*100,0)</f>
        <v>99.99994886610591</v>
      </c>
      <c r="J36" s="176">
        <f>J37</f>
        <v>0</v>
      </c>
      <c r="K36" s="176">
        <f t="shared" ref="K36:AG36" si="43">K37</f>
        <v>0</v>
      </c>
      <c r="L36" s="176">
        <f t="shared" si="43"/>
        <v>1769.4580000000001</v>
      </c>
      <c r="M36" s="176">
        <f t="shared" si="43"/>
        <v>1769.4580000000001</v>
      </c>
      <c r="N36" s="176">
        <f t="shared" si="43"/>
        <v>1769.3</v>
      </c>
      <c r="O36" s="176">
        <f t="shared" si="43"/>
        <v>1769.3</v>
      </c>
      <c r="P36" s="257">
        <f t="shared" si="43"/>
        <v>59.4</v>
      </c>
      <c r="Q36" s="257">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f t="shared" si="43"/>
        <v>0</v>
      </c>
      <c r="AF36" s="176">
        <f t="shared" si="43"/>
        <v>0</v>
      </c>
      <c r="AG36" s="176">
        <f t="shared" si="43"/>
        <v>0</v>
      </c>
      <c r="AH36" s="172" t="s">
        <v>380</v>
      </c>
      <c r="AI36" s="173"/>
    </row>
    <row r="37" spans="1:35" s="174" customFormat="1" ht="65.25" customHeight="1" x14ac:dyDescent="0.25">
      <c r="A37" s="322"/>
      <c r="B37" s="324"/>
      <c r="C37" s="124" t="s">
        <v>21</v>
      </c>
      <c r="D37" s="74">
        <f>SUM(J37,L37,N37,P37,R37,T37,V37,X37,Z37,AB37,AD37,AF37)</f>
        <v>4265.7</v>
      </c>
      <c r="E37" s="74">
        <f>J37+L37+N37+P37+R37+T37+V37+X37+Z37+AB37</f>
        <v>3911.3</v>
      </c>
      <c r="F37" s="74">
        <f>G37</f>
        <v>3911.2980000000002</v>
      </c>
      <c r="G37" s="170">
        <f>SUM(K37,M37,O37,Q37,S37,U37,W37,Y37,AA37,AC37,AE37,AG37)</f>
        <v>3911.2980000000002</v>
      </c>
      <c r="H37" s="170">
        <f>IFERROR(G37/D37*100,0)</f>
        <v>91.691820803150719</v>
      </c>
      <c r="I37" s="170">
        <f>IFERROR(G37/E37*100,0)</f>
        <v>99.99994886610591</v>
      </c>
      <c r="J37" s="257">
        <v>0</v>
      </c>
      <c r="K37" s="257">
        <v>0</v>
      </c>
      <c r="L37" s="257">
        <v>1769.4580000000001</v>
      </c>
      <c r="M37" s="257">
        <v>1769.4580000000001</v>
      </c>
      <c r="N37" s="257">
        <v>1769.3</v>
      </c>
      <c r="O37" s="257">
        <v>1769.3</v>
      </c>
      <c r="P37" s="257">
        <v>59.4</v>
      </c>
      <c r="Q37" s="257">
        <v>59.4</v>
      </c>
      <c r="R37" s="257">
        <v>13.8</v>
      </c>
      <c r="S37" s="257">
        <v>13.8</v>
      </c>
      <c r="T37" s="257">
        <v>0</v>
      </c>
      <c r="U37" s="257">
        <v>0</v>
      </c>
      <c r="V37" s="257">
        <v>0</v>
      </c>
      <c r="W37" s="257">
        <v>0</v>
      </c>
      <c r="X37" s="257">
        <v>97.8</v>
      </c>
      <c r="Y37" s="257">
        <v>97.8</v>
      </c>
      <c r="Z37" s="176">
        <v>96.941999999999993</v>
      </c>
      <c r="AA37" s="176">
        <v>96.94</v>
      </c>
      <c r="AB37" s="176">
        <v>104.6</v>
      </c>
      <c r="AC37" s="176">
        <v>104.6</v>
      </c>
      <c r="AD37" s="176">
        <v>354.4</v>
      </c>
      <c r="AE37" s="176">
        <v>0</v>
      </c>
      <c r="AF37" s="176">
        <v>0</v>
      </c>
      <c r="AG37" s="176">
        <v>0</v>
      </c>
      <c r="AH37" s="43"/>
      <c r="AI37" s="173"/>
    </row>
    <row r="38" spans="1:35" s="174" customFormat="1" ht="51" customHeight="1" x14ac:dyDescent="0.25">
      <c r="A38" s="177"/>
      <c r="B38" s="325" t="s">
        <v>314</v>
      </c>
      <c r="C38" s="169" t="s">
        <v>20</v>
      </c>
      <c r="D38" s="170">
        <f t="shared" ref="D38:E38" si="44">D39</f>
        <v>600</v>
      </c>
      <c r="E38" s="171">
        <f t="shared" si="44"/>
        <v>0</v>
      </c>
      <c r="F38" s="171">
        <f t="shared" ref="F38:F41" si="45">G38</f>
        <v>0</v>
      </c>
      <c r="G38" s="171">
        <f>G39</f>
        <v>0</v>
      </c>
      <c r="H38" s="171">
        <f t="shared" ref="H38:H42" si="46">IFERROR(G38/D38*100,0)</f>
        <v>0</v>
      </c>
      <c r="I38" s="171">
        <f t="shared" ref="I38:I42" si="47">IFERROR(G38/E38*100,0)</f>
        <v>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f t="shared" si="48"/>
        <v>0</v>
      </c>
      <c r="AF38" s="171">
        <f t="shared" si="48"/>
        <v>0</v>
      </c>
      <c r="AG38" s="171">
        <f t="shared" si="48"/>
        <v>0</v>
      </c>
      <c r="AH38" s="172"/>
      <c r="AI38" s="173"/>
    </row>
    <row r="39" spans="1:35" s="174" customFormat="1" ht="39.6" customHeight="1" x14ac:dyDescent="0.25">
      <c r="A39" s="177"/>
      <c r="B39" s="325"/>
      <c r="C39" s="169" t="s">
        <v>21</v>
      </c>
      <c r="D39" s="170">
        <f t="shared" ref="D39" si="49">SUM(J39,L39,N39,P39,R39,T39,V39,X39,Z39,AB39,AD39,AF39)</f>
        <v>600</v>
      </c>
      <c r="E39" s="171">
        <f t="shared" ref="E39" si="50">J39</f>
        <v>0</v>
      </c>
      <c r="F39" s="171">
        <f t="shared" si="45"/>
        <v>0</v>
      </c>
      <c r="G39" s="171">
        <f t="shared" ref="G39" si="51">SUM(K39,M39,O39,Q39,S39,U39,W39,Y39,AA39,AC39,AE39,AG39)</f>
        <v>0</v>
      </c>
      <c r="H39" s="171">
        <f t="shared" si="46"/>
        <v>0</v>
      </c>
      <c r="I39" s="171">
        <f t="shared" si="47"/>
        <v>0</v>
      </c>
      <c r="J39" s="176">
        <v>0</v>
      </c>
      <c r="K39" s="176">
        <v>0</v>
      </c>
      <c r="L39" s="176">
        <v>0</v>
      </c>
      <c r="M39" s="176">
        <v>0</v>
      </c>
      <c r="N39" s="176">
        <v>0</v>
      </c>
      <c r="O39" s="176">
        <v>0</v>
      </c>
      <c r="P39" s="257">
        <v>0</v>
      </c>
      <c r="Q39" s="257">
        <v>0</v>
      </c>
      <c r="R39" s="176">
        <v>600</v>
      </c>
      <c r="S39" s="176">
        <v>0</v>
      </c>
      <c r="T39" s="176">
        <v>0</v>
      </c>
      <c r="U39" s="176">
        <v>0</v>
      </c>
      <c r="V39" s="176">
        <v>0</v>
      </c>
      <c r="W39" s="176">
        <v>0</v>
      </c>
      <c r="X39" s="176">
        <v>0</v>
      </c>
      <c r="Y39" s="176">
        <v>0</v>
      </c>
      <c r="Z39" s="176">
        <v>0</v>
      </c>
      <c r="AA39" s="176">
        <v>0</v>
      </c>
      <c r="AB39" s="176">
        <v>0</v>
      </c>
      <c r="AC39" s="176">
        <v>0</v>
      </c>
      <c r="AD39" s="176">
        <v>0</v>
      </c>
      <c r="AE39" s="176">
        <v>0</v>
      </c>
      <c r="AF39" s="176">
        <v>0</v>
      </c>
      <c r="AG39" s="176">
        <v>0</v>
      </c>
      <c r="AH39" s="172" t="s">
        <v>379</v>
      </c>
      <c r="AI39" s="173"/>
    </row>
    <row r="40" spans="1:35" s="174" customFormat="1" ht="39" customHeight="1" x14ac:dyDescent="0.25">
      <c r="A40" s="177"/>
      <c r="B40" s="325" t="s">
        <v>315</v>
      </c>
      <c r="C40" s="169" t="s">
        <v>20</v>
      </c>
      <c r="D40" s="170">
        <f t="shared" ref="D40:E40" si="52">D41</f>
        <v>68.399999999999991</v>
      </c>
      <c r="E40" s="171">
        <f t="shared" si="52"/>
        <v>52.949999999999996</v>
      </c>
      <c r="F40" s="171">
        <f t="shared" si="45"/>
        <v>52.949999999999996</v>
      </c>
      <c r="G40" s="171">
        <f>G41</f>
        <v>52.949999999999996</v>
      </c>
      <c r="H40" s="171">
        <f t="shared" si="46"/>
        <v>77.412280701754383</v>
      </c>
      <c r="I40" s="171">
        <f t="shared" si="47"/>
        <v>100</v>
      </c>
      <c r="J40" s="171">
        <f t="shared" ref="J40:AG40" si="53">J41</f>
        <v>0</v>
      </c>
      <c r="K40" s="171">
        <f t="shared" si="53"/>
        <v>0</v>
      </c>
      <c r="L40" s="171">
        <f t="shared" si="53"/>
        <v>3.4</v>
      </c>
      <c r="M40" s="171">
        <f t="shared" si="53"/>
        <v>3.4</v>
      </c>
      <c r="N40" s="171">
        <f t="shared" si="53"/>
        <v>0</v>
      </c>
      <c r="O40" s="171">
        <f t="shared" si="53"/>
        <v>0</v>
      </c>
      <c r="P40" s="170">
        <f t="shared" si="53"/>
        <v>0</v>
      </c>
      <c r="Q40" s="170">
        <f t="shared" si="53"/>
        <v>0</v>
      </c>
      <c r="R40" s="171">
        <f t="shared" si="53"/>
        <v>0</v>
      </c>
      <c r="S40" s="171">
        <f t="shared" si="53"/>
        <v>0</v>
      </c>
      <c r="T40" s="171">
        <f t="shared" si="53"/>
        <v>0</v>
      </c>
      <c r="U40" s="171">
        <f t="shared" si="53"/>
        <v>0</v>
      </c>
      <c r="V40" s="171">
        <f t="shared" si="53"/>
        <v>0</v>
      </c>
      <c r="W40" s="171">
        <f t="shared" si="53"/>
        <v>0</v>
      </c>
      <c r="X40" s="171">
        <f t="shared" si="53"/>
        <v>0</v>
      </c>
      <c r="Y40" s="171">
        <f t="shared" si="53"/>
        <v>0</v>
      </c>
      <c r="Z40" s="171">
        <f t="shared" si="53"/>
        <v>0</v>
      </c>
      <c r="AA40" s="171">
        <f t="shared" si="53"/>
        <v>0</v>
      </c>
      <c r="AB40" s="171">
        <f t="shared" si="53"/>
        <v>49.55</v>
      </c>
      <c r="AC40" s="171">
        <f t="shared" si="53"/>
        <v>49.55</v>
      </c>
      <c r="AD40" s="171">
        <f t="shared" si="53"/>
        <v>15.45</v>
      </c>
      <c r="AE40" s="171">
        <f t="shared" si="53"/>
        <v>0</v>
      </c>
      <c r="AF40" s="171">
        <f t="shared" si="53"/>
        <v>0</v>
      </c>
      <c r="AG40" s="171">
        <f t="shared" si="53"/>
        <v>0</v>
      </c>
      <c r="AH40" s="172" t="s">
        <v>376</v>
      </c>
      <c r="AI40" s="173"/>
    </row>
    <row r="41" spans="1:35" s="174" customFormat="1" ht="37.9" customHeight="1" x14ac:dyDescent="0.25">
      <c r="A41" s="177"/>
      <c r="B41" s="325"/>
      <c r="C41" s="169" t="s">
        <v>21</v>
      </c>
      <c r="D41" s="170">
        <f t="shared" ref="D41" si="54">SUM(J41,L41,N41,P41,R41,T41,V41,X41,Z41,AB41,AD41,AF41)</f>
        <v>68.399999999999991</v>
      </c>
      <c r="E41" s="171">
        <f>J41+L41+N41+P41+R41+T41+V41+X41+Z41+AB41</f>
        <v>52.949999999999996</v>
      </c>
      <c r="F41" s="171">
        <f t="shared" si="45"/>
        <v>52.949999999999996</v>
      </c>
      <c r="G41" s="171">
        <f t="shared" ref="G41" si="55">SUM(K41,M41,O41,Q41,S41,U41,W41,Y41,AA41,AC41,AE41,AG41)</f>
        <v>52.949999999999996</v>
      </c>
      <c r="H41" s="171">
        <f t="shared" si="46"/>
        <v>77.412280701754383</v>
      </c>
      <c r="I41" s="171">
        <f t="shared" si="47"/>
        <v>100</v>
      </c>
      <c r="J41" s="176">
        <v>0</v>
      </c>
      <c r="K41" s="176">
        <v>0</v>
      </c>
      <c r="L41" s="176">
        <v>3.4</v>
      </c>
      <c r="M41" s="176">
        <v>3.4</v>
      </c>
      <c r="N41" s="176">
        <v>0</v>
      </c>
      <c r="O41" s="176">
        <v>0</v>
      </c>
      <c r="P41" s="257">
        <v>0</v>
      </c>
      <c r="Q41" s="257">
        <v>0</v>
      </c>
      <c r="R41" s="176">
        <v>0</v>
      </c>
      <c r="S41" s="176">
        <v>0</v>
      </c>
      <c r="T41" s="176">
        <v>0</v>
      </c>
      <c r="U41" s="176">
        <v>0</v>
      </c>
      <c r="V41" s="176">
        <v>0</v>
      </c>
      <c r="W41" s="176">
        <v>0</v>
      </c>
      <c r="X41" s="176">
        <v>0</v>
      </c>
      <c r="Y41" s="176">
        <v>0</v>
      </c>
      <c r="Z41" s="176">
        <v>0</v>
      </c>
      <c r="AA41" s="176">
        <v>0</v>
      </c>
      <c r="AB41" s="176">
        <v>49.55</v>
      </c>
      <c r="AC41" s="176">
        <v>49.55</v>
      </c>
      <c r="AD41" s="176">
        <v>15.45</v>
      </c>
      <c r="AE41" s="176">
        <v>0</v>
      </c>
      <c r="AF41" s="176">
        <v>0</v>
      </c>
      <c r="AG41" s="176">
        <v>0</v>
      </c>
      <c r="AH41" s="172"/>
      <c r="AI41" s="173"/>
    </row>
    <row r="42" spans="1:35" s="174" customFormat="1" ht="75.599999999999994" customHeight="1" x14ac:dyDescent="0.25">
      <c r="A42" s="326"/>
      <c r="B42" s="328" t="s">
        <v>316</v>
      </c>
      <c r="C42" s="169" t="s">
        <v>20</v>
      </c>
      <c r="D42" s="170">
        <f>D43</f>
        <v>2992.1</v>
      </c>
      <c r="E42" s="170">
        <f t="shared" ref="E42:G42" si="56">E43</f>
        <v>2992.1</v>
      </c>
      <c r="F42" s="170">
        <f t="shared" si="56"/>
        <v>2992.1</v>
      </c>
      <c r="G42" s="170">
        <f t="shared" si="56"/>
        <v>2992.1</v>
      </c>
      <c r="H42" s="171">
        <f t="shared" si="46"/>
        <v>100</v>
      </c>
      <c r="I42" s="171">
        <f t="shared" si="47"/>
        <v>100</v>
      </c>
      <c r="J42" s="176">
        <f t="shared" ref="J42:AF42" si="57">J43</f>
        <v>2992.1</v>
      </c>
      <c r="K42" s="176">
        <v>2992.1</v>
      </c>
      <c r="L42" s="176">
        <f t="shared" si="57"/>
        <v>0</v>
      </c>
      <c r="M42" s="176">
        <f t="shared" si="57"/>
        <v>0</v>
      </c>
      <c r="N42" s="176">
        <f t="shared" si="57"/>
        <v>0</v>
      </c>
      <c r="O42" s="176">
        <f t="shared" si="57"/>
        <v>0</v>
      </c>
      <c r="P42" s="257">
        <f t="shared" si="57"/>
        <v>0</v>
      </c>
      <c r="Q42" s="257">
        <f t="shared" si="57"/>
        <v>0</v>
      </c>
      <c r="R42" s="176">
        <f t="shared" si="57"/>
        <v>0</v>
      </c>
      <c r="S42" s="176">
        <f t="shared" si="57"/>
        <v>0</v>
      </c>
      <c r="T42" s="176">
        <f t="shared" si="57"/>
        <v>0</v>
      </c>
      <c r="U42" s="176">
        <f t="shared" si="57"/>
        <v>0</v>
      </c>
      <c r="V42" s="176">
        <f t="shared" si="57"/>
        <v>0</v>
      </c>
      <c r="W42" s="176">
        <f t="shared" si="57"/>
        <v>0</v>
      </c>
      <c r="X42" s="176">
        <f t="shared" si="57"/>
        <v>0</v>
      </c>
      <c r="Y42" s="176">
        <f t="shared" si="57"/>
        <v>0</v>
      </c>
      <c r="Z42" s="176">
        <f t="shared" si="57"/>
        <v>0</v>
      </c>
      <c r="AA42" s="176">
        <f t="shared" si="57"/>
        <v>0</v>
      </c>
      <c r="AB42" s="176">
        <f t="shared" si="57"/>
        <v>0</v>
      </c>
      <c r="AC42" s="176">
        <f t="shared" si="57"/>
        <v>0</v>
      </c>
      <c r="AD42" s="176">
        <f t="shared" si="57"/>
        <v>0</v>
      </c>
      <c r="AE42" s="176">
        <f t="shared" si="57"/>
        <v>0</v>
      </c>
      <c r="AF42" s="176">
        <f t="shared" si="57"/>
        <v>0</v>
      </c>
      <c r="AG42" s="176">
        <f>AG43</f>
        <v>0</v>
      </c>
      <c r="AH42" s="172" t="s">
        <v>446</v>
      </c>
      <c r="AI42" s="173"/>
    </row>
    <row r="43" spans="1:35" s="174" customFormat="1" ht="100.15" customHeight="1" x14ac:dyDescent="0.25">
      <c r="A43" s="327"/>
      <c r="B43" s="329"/>
      <c r="C43" s="169" t="s">
        <v>21</v>
      </c>
      <c r="D43" s="170">
        <f>SUM(J43,L43,N43,P43,R43,T43,V43,X43,Z43,AB43,AD43,AF43)</f>
        <v>2992.1</v>
      </c>
      <c r="E43" s="171">
        <f>J43+L43+N43+P43+R43+T43+V43+X43+Z43</f>
        <v>2992.1</v>
      </c>
      <c r="F43" s="171">
        <f>G43</f>
        <v>2992.1</v>
      </c>
      <c r="G43" s="171">
        <f>SUM(K43,M43,O43,Q43,S43,U43,W43,Y43,AA43,AC43,AE43,AG43)</f>
        <v>2992.1</v>
      </c>
      <c r="H43" s="171">
        <f>IFERROR(G43/D43*100,0)</f>
        <v>100</v>
      </c>
      <c r="I43" s="171">
        <f>IFERROR(G43/E43*100,0)</f>
        <v>100</v>
      </c>
      <c r="J43" s="176">
        <v>2992.1</v>
      </c>
      <c r="K43" s="176">
        <v>2992.1</v>
      </c>
      <c r="L43" s="176">
        <v>0</v>
      </c>
      <c r="M43" s="176">
        <v>0</v>
      </c>
      <c r="N43" s="176">
        <v>0</v>
      </c>
      <c r="O43" s="176">
        <v>0</v>
      </c>
      <c r="P43" s="257">
        <v>0</v>
      </c>
      <c r="Q43" s="257">
        <v>0</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21"/>
      <c r="B44" s="586" t="s">
        <v>317</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4" t="s">
        <v>445</v>
      </c>
      <c r="AI44" s="20"/>
    </row>
    <row r="45" spans="1:35" s="22" customFormat="1" ht="49.9" customHeight="1" x14ac:dyDescent="0.25">
      <c r="A45" s="422"/>
      <c r="B45" s="587"/>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8">
        <v>5671.4</v>
      </c>
      <c r="AA45" s="67">
        <v>5660.9</v>
      </c>
      <c r="AB45" s="67">
        <v>3970.3620000000001</v>
      </c>
      <c r="AC45" s="67">
        <v>3970.3609999999999</v>
      </c>
      <c r="AD45" s="67">
        <v>3402.46</v>
      </c>
      <c r="AE45" s="67">
        <v>0</v>
      </c>
      <c r="AF45" s="67">
        <v>10711.73</v>
      </c>
      <c r="AG45" s="63">
        <v>0</v>
      </c>
      <c r="AH45" s="64" t="s">
        <v>378</v>
      </c>
      <c r="AI45" s="20"/>
    </row>
    <row r="46" spans="1:35" s="22" customFormat="1" ht="45.75" customHeight="1" x14ac:dyDescent="0.25">
      <c r="A46" s="423"/>
      <c r="B46" s="587"/>
      <c r="C46" s="298"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51"/>
      <c r="B47" s="588" t="s">
        <v>318</v>
      </c>
      <c r="C47" s="182" t="s">
        <v>20</v>
      </c>
      <c r="D47" s="183">
        <f>D48</f>
        <v>594.99900000000002</v>
      </c>
      <c r="E47" s="183">
        <f t="shared" ref="E47:G47" si="62">E48</f>
        <v>594.99900000000002</v>
      </c>
      <c r="F47" s="183">
        <f t="shared" si="62"/>
        <v>300.99799999999999</v>
      </c>
      <c r="G47" s="183">
        <f t="shared" si="62"/>
        <v>300.99799999999999</v>
      </c>
      <c r="H47" s="183">
        <f t="shared" ref="H47" si="63">IFERROR(G47/D47*100,0)</f>
        <v>50.587984181486014</v>
      </c>
      <c r="I47" s="183">
        <f t="shared" ref="I47" si="64">IFERROR(G47/E47*100,0)</f>
        <v>50.587984181486014</v>
      </c>
      <c r="J47" s="184">
        <f>J48</f>
        <v>0</v>
      </c>
      <c r="K47" s="184">
        <f t="shared" ref="K47:AG47" si="65">K48</f>
        <v>0</v>
      </c>
      <c r="L47" s="184">
        <f t="shared" si="65"/>
        <v>0</v>
      </c>
      <c r="M47" s="184">
        <f t="shared" si="65"/>
        <v>0</v>
      </c>
      <c r="N47" s="184">
        <f t="shared" si="65"/>
        <v>0</v>
      </c>
      <c r="O47" s="184">
        <f t="shared" si="65"/>
        <v>0</v>
      </c>
      <c r="P47" s="184">
        <f t="shared" si="65"/>
        <v>3.8969999999999998</v>
      </c>
      <c r="Q47" s="184">
        <f t="shared" si="65"/>
        <v>3.8969999999999998</v>
      </c>
      <c r="R47" s="184">
        <f t="shared" si="65"/>
        <v>311.24599999999998</v>
      </c>
      <c r="S47" s="184">
        <f t="shared" si="65"/>
        <v>17.245000000000001</v>
      </c>
      <c r="T47" s="184">
        <f t="shared" si="65"/>
        <v>123.13200000000001</v>
      </c>
      <c r="U47" s="184">
        <f t="shared" si="65"/>
        <v>123.13200000000001</v>
      </c>
      <c r="V47" s="184">
        <f t="shared" si="65"/>
        <v>78.316000000000003</v>
      </c>
      <c r="W47" s="184">
        <f t="shared" si="65"/>
        <v>78.316000000000003</v>
      </c>
      <c r="X47" s="184">
        <f t="shared" si="65"/>
        <v>78.408000000000001</v>
      </c>
      <c r="Y47" s="184">
        <f t="shared" si="65"/>
        <v>78.408000000000001</v>
      </c>
      <c r="Z47" s="184">
        <f t="shared" si="65"/>
        <v>0</v>
      </c>
      <c r="AA47" s="184">
        <f t="shared" si="65"/>
        <v>0</v>
      </c>
      <c r="AB47" s="184">
        <f t="shared" si="65"/>
        <v>0</v>
      </c>
      <c r="AC47" s="184">
        <f t="shared" si="65"/>
        <v>0</v>
      </c>
      <c r="AD47" s="184">
        <f t="shared" si="65"/>
        <v>0</v>
      </c>
      <c r="AE47" s="184">
        <f t="shared" si="65"/>
        <v>0</v>
      </c>
      <c r="AF47" s="184">
        <f t="shared" si="65"/>
        <v>0</v>
      </c>
      <c r="AG47" s="184">
        <f t="shared" si="65"/>
        <v>0</v>
      </c>
      <c r="AH47" s="64" t="s">
        <v>444</v>
      </c>
      <c r="AI47" s="20"/>
    </row>
    <row r="48" spans="1:35" s="22" customFormat="1" ht="52.9" customHeight="1" x14ac:dyDescent="0.25">
      <c r="A48" s="452"/>
      <c r="B48" s="589"/>
      <c r="C48" s="185" t="s">
        <v>21</v>
      </c>
      <c r="D48" s="186">
        <f>SUM(J48,L48,N48,P48,R48,T48,V48,X48,Z48,AB48,AD48,AF48)</f>
        <v>594.99900000000002</v>
      </c>
      <c r="E48" s="186">
        <f>E50+E52</f>
        <v>594.99900000000002</v>
      </c>
      <c r="F48" s="186">
        <f>G48</f>
        <v>300.99799999999999</v>
      </c>
      <c r="G48" s="186">
        <f>SUM(K48,M48,O48,Q48,S48,U48,W48,Y48,AA48,AC48,AE48,AG48)</f>
        <v>300.99799999999999</v>
      </c>
      <c r="H48" s="186">
        <f>IFERROR(G48/D48*100,0)</f>
        <v>50.587984181486014</v>
      </c>
      <c r="I48" s="186">
        <f>IFERROR(G48/E48*100,0)</f>
        <v>50.587984181486014</v>
      </c>
      <c r="J48" s="192">
        <f>J50+J52</f>
        <v>0</v>
      </c>
      <c r="K48" s="192">
        <f t="shared" ref="K48:AG48" si="66">K50+K52</f>
        <v>0</v>
      </c>
      <c r="L48" s="192">
        <f t="shared" si="66"/>
        <v>0</v>
      </c>
      <c r="M48" s="192">
        <f t="shared" si="66"/>
        <v>0</v>
      </c>
      <c r="N48" s="192">
        <f t="shared" si="66"/>
        <v>0</v>
      </c>
      <c r="O48" s="192">
        <f t="shared" si="66"/>
        <v>0</v>
      </c>
      <c r="P48" s="192">
        <f t="shared" si="66"/>
        <v>3.8969999999999998</v>
      </c>
      <c r="Q48" s="192">
        <f t="shared" si="66"/>
        <v>3.8969999999999998</v>
      </c>
      <c r="R48" s="192">
        <f t="shared" si="66"/>
        <v>311.24599999999998</v>
      </c>
      <c r="S48" s="192">
        <f t="shared" si="66"/>
        <v>17.245000000000001</v>
      </c>
      <c r="T48" s="192">
        <f t="shared" si="66"/>
        <v>123.13200000000001</v>
      </c>
      <c r="U48" s="192">
        <f t="shared" si="66"/>
        <v>123.13200000000001</v>
      </c>
      <c r="V48" s="192">
        <f t="shared" si="66"/>
        <v>78.316000000000003</v>
      </c>
      <c r="W48" s="192">
        <v>78.316000000000003</v>
      </c>
      <c r="X48" s="192">
        <f t="shared" si="66"/>
        <v>78.408000000000001</v>
      </c>
      <c r="Y48" s="192">
        <v>78.408000000000001</v>
      </c>
      <c r="Z48" s="192">
        <f t="shared" si="66"/>
        <v>0</v>
      </c>
      <c r="AA48" s="192">
        <f t="shared" si="66"/>
        <v>0</v>
      </c>
      <c r="AB48" s="192">
        <f t="shared" si="66"/>
        <v>0</v>
      </c>
      <c r="AC48" s="192">
        <f t="shared" si="66"/>
        <v>0</v>
      </c>
      <c r="AD48" s="192">
        <f t="shared" si="66"/>
        <v>0</v>
      </c>
      <c r="AE48" s="192">
        <f t="shared" si="66"/>
        <v>0</v>
      </c>
      <c r="AF48" s="192">
        <f t="shared" si="66"/>
        <v>0</v>
      </c>
      <c r="AG48" s="192">
        <f t="shared" si="66"/>
        <v>0</v>
      </c>
      <c r="AH48" s="60"/>
      <c r="AI48" s="20"/>
    </row>
    <row r="49" spans="1:35" s="22" customFormat="1" ht="160.9" customHeight="1" x14ac:dyDescent="0.25">
      <c r="A49" s="435"/>
      <c r="B49" s="590" t="s">
        <v>319</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381</v>
      </c>
      <c r="AI49" s="20"/>
    </row>
    <row r="50" spans="1:35" s="22" customFormat="1" ht="37.9" customHeight="1" x14ac:dyDescent="0.25">
      <c r="A50" s="436"/>
      <c r="B50" s="591"/>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92" t="s">
        <v>320</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592"/>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382</v>
      </c>
      <c r="AI52" s="20"/>
    </row>
    <row r="53" spans="1:35" s="18" customFormat="1" ht="21.75" customHeight="1" x14ac:dyDescent="0.25">
      <c r="A53" s="163"/>
      <c r="B53" s="413" t="s">
        <v>32</v>
      </c>
      <c r="C53" s="414"/>
      <c r="D53" s="414"/>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4"/>
      <c r="AG53" s="415"/>
      <c r="AH53" s="46"/>
      <c r="AI53" s="19"/>
    </row>
    <row r="54" spans="1:35" s="30" customFormat="1" ht="27" customHeight="1" x14ac:dyDescent="0.25">
      <c r="A54" s="577" t="s">
        <v>321</v>
      </c>
      <c r="B54" s="579" t="s">
        <v>34</v>
      </c>
      <c r="C54" s="182" t="s">
        <v>20</v>
      </c>
      <c r="D54" s="183">
        <f>D55</f>
        <v>27364.999</v>
      </c>
      <c r="E54" s="183">
        <f>E55</f>
        <v>23584.741999999998</v>
      </c>
      <c r="F54" s="183">
        <f>F55</f>
        <v>21637.156000000003</v>
      </c>
      <c r="G54" s="183">
        <f t="shared" ref="G54" si="77">G55</f>
        <v>21637.156000000003</v>
      </c>
      <c r="H54" s="183">
        <f t="shared" ref="H54:H61" si="78">IFERROR(G54/D54*100,0)</f>
        <v>79.068725710532647</v>
      </c>
      <c r="I54" s="183">
        <f t="shared" ref="I54:I61" si="79">IFERROR(G54/E54*100,0)</f>
        <v>91.742178057321993</v>
      </c>
      <c r="J54" s="184">
        <f t="shared" ref="J54:AG54" si="80">SUM(J55:J55)</f>
        <v>4021.8620000000001</v>
      </c>
      <c r="K54" s="184">
        <f t="shared" si="80"/>
        <v>1653.05</v>
      </c>
      <c r="L54" s="184">
        <f t="shared" si="80"/>
        <v>2341.7439999999997</v>
      </c>
      <c r="M54" s="184">
        <f t="shared" si="80"/>
        <v>2275.7719999999999</v>
      </c>
      <c r="N54" s="184">
        <f t="shared" si="80"/>
        <v>1578.9070000000002</v>
      </c>
      <c r="O54" s="184">
        <f t="shared" si="80"/>
        <v>1799.63</v>
      </c>
      <c r="P54" s="184">
        <f t="shared" si="80"/>
        <v>3345.3140000000003</v>
      </c>
      <c r="Q54" s="184">
        <f t="shared" si="80"/>
        <v>1604.3829999999998</v>
      </c>
      <c r="R54" s="184">
        <f t="shared" si="80"/>
        <v>2283.3710000000001</v>
      </c>
      <c r="S54" s="184">
        <f t="shared" si="80"/>
        <v>1878.6780000000001</v>
      </c>
      <c r="T54" s="184">
        <f t="shared" si="80"/>
        <v>1456.636</v>
      </c>
      <c r="U54" s="184">
        <f t="shared" si="80"/>
        <v>3360.2440000000001</v>
      </c>
      <c r="V54" s="184">
        <f t="shared" si="80"/>
        <v>2871.078</v>
      </c>
      <c r="W54" s="184">
        <f t="shared" si="80"/>
        <v>2240.4299999999998</v>
      </c>
      <c r="X54" s="184">
        <f t="shared" si="80"/>
        <v>2130.2159999999999</v>
      </c>
      <c r="Y54" s="184">
        <f t="shared" si="80"/>
        <v>1763.9829999999999</v>
      </c>
      <c r="Z54" s="184">
        <f t="shared" si="80"/>
        <v>1578.9070000000002</v>
      </c>
      <c r="AA54" s="184">
        <f t="shared" si="80"/>
        <v>2812.681</v>
      </c>
      <c r="AB54" s="184">
        <f t="shared" si="80"/>
        <v>1976.7070000000001</v>
      </c>
      <c r="AC54" s="184">
        <f t="shared" si="80"/>
        <v>2248.3050000000003</v>
      </c>
      <c r="AD54" s="184">
        <f t="shared" si="80"/>
        <v>1868.5070000000001</v>
      </c>
      <c r="AE54" s="184">
        <f t="shared" si="80"/>
        <v>0</v>
      </c>
      <c r="AF54" s="184">
        <f t="shared" si="80"/>
        <v>1911.75</v>
      </c>
      <c r="AG54" s="184">
        <f t="shared" si="80"/>
        <v>0</v>
      </c>
      <c r="AH54" s="64" t="s">
        <v>425</v>
      </c>
      <c r="AI54" s="29"/>
    </row>
    <row r="55" spans="1:35" s="31" customFormat="1" ht="54" customHeight="1" x14ac:dyDescent="0.25">
      <c r="A55" s="578"/>
      <c r="B55" s="580"/>
      <c r="C55" s="185" t="s">
        <v>21</v>
      </c>
      <c r="D55" s="186">
        <f>SUM(J55,L55,N55,P55,R55,T55,V55,X55,Z55,AB55,AD55,AF55)</f>
        <v>27364.999</v>
      </c>
      <c r="E55" s="186">
        <f>J55+L55+N55+P55+R55+T55+V55+X55+Z55+AB55</f>
        <v>23584.741999999998</v>
      </c>
      <c r="F55" s="186">
        <f>K55+M55+O55+Q55+S55+U55+W55+Y55+AA55+AC55</f>
        <v>21637.156000000003</v>
      </c>
      <c r="G55" s="186">
        <f>SUM(K55,M55,O55,Q55,S55,U55,W55,Y55,AA55,AC55,AE55,AG55)</f>
        <v>21637.156000000003</v>
      </c>
      <c r="H55" s="186">
        <f t="shared" si="78"/>
        <v>79.068725710532647</v>
      </c>
      <c r="I55" s="186">
        <f t="shared" si="79"/>
        <v>91.742178057321993</v>
      </c>
      <c r="J55" s="192">
        <f>J57+J59+J61</f>
        <v>4021.8620000000001</v>
      </c>
      <c r="K55" s="192">
        <f t="shared" ref="K55:AG55" si="81">K57+K59+K61</f>
        <v>1653.05</v>
      </c>
      <c r="L55" s="192">
        <f t="shared" si="81"/>
        <v>2341.7439999999997</v>
      </c>
      <c r="M55" s="192">
        <f t="shared" si="81"/>
        <v>2275.7719999999999</v>
      </c>
      <c r="N55" s="192">
        <f t="shared" si="81"/>
        <v>1578.9070000000002</v>
      </c>
      <c r="O55" s="192">
        <f t="shared" si="81"/>
        <v>1799.63</v>
      </c>
      <c r="P55" s="192">
        <f t="shared" si="81"/>
        <v>3345.3140000000003</v>
      </c>
      <c r="Q55" s="192">
        <f t="shared" si="81"/>
        <v>1604.3829999999998</v>
      </c>
      <c r="R55" s="192">
        <f t="shared" si="81"/>
        <v>2283.3710000000001</v>
      </c>
      <c r="S55" s="192">
        <f t="shared" si="81"/>
        <v>1878.6780000000001</v>
      </c>
      <c r="T55" s="192">
        <f t="shared" si="81"/>
        <v>1456.636</v>
      </c>
      <c r="U55" s="192">
        <f t="shared" si="81"/>
        <v>3360.2440000000001</v>
      </c>
      <c r="V55" s="192">
        <f t="shared" si="81"/>
        <v>2871.078</v>
      </c>
      <c r="W55" s="192">
        <f t="shared" si="81"/>
        <v>2240.4299999999998</v>
      </c>
      <c r="X55" s="192">
        <f t="shared" si="81"/>
        <v>2130.2159999999999</v>
      </c>
      <c r="Y55" s="192">
        <f t="shared" si="81"/>
        <v>1763.9829999999999</v>
      </c>
      <c r="Z55" s="192">
        <f t="shared" si="81"/>
        <v>1578.9070000000002</v>
      </c>
      <c r="AA55" s="192">
        <f t="shared" si="81"/>
        <v>2812.681</v>
      </c>
      <c r="AB55" s="192">
        <f t="shared" si="81"/>
        <v>1976.7070000000001</v>
      </c>
      <c r="AC55" s="192">
        <f t="shared" si="81"/>
        <v>2248.3050000000003</v>
      </c>
      <c r="AD55" s="192">
        <f t="shared" si="81"/>
        <v>1868.5070000000001</v>
      </c>
      <c r="AE55" s="192">
        <f t="shared" si="81"/>
        <v>0</v>
      </c>
      <c r="AF55" s="192">
        <f t="shared" si="81"/>
        <v>1911.75</v>
      </c>
      <c r="AG55" s="192">
        <f t="shared" si="81"/>
        <v>0</v>
      </c>
      <c r="AH55" s="43"/>
      <c r="AI55" s="29"/>
    </row>
    <row r="56" spans="1:35" s="10" customFormat="1" ht="30.75" customHeight="1" x14ac:dyDescent="0.25">
      <c r="A56" s="410"/>
      <c r="B56" s="528" t="s">
        <v>322</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422</v>
      </c>
    </row>
    <row r="57" spans="1:35" s="10" customFormat="1" ht="27" customHeight="1" x14ac:dyDescent="0.25">
      <c r="A57" s="411"/>
      <c r="B57" s="529"/>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410"/>
      <c r="B58" s="527" t="s">
        <v>323</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421</v>
      </c>
    </row>
    <row r="59" spans="1:35" s="10" customFormat="1" ht="78" customHeight="1" x14ac:dyDescent="0.25">
      <c r="A59" s="411"/>
      <c r="B59" s="527"/>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410"/>
      <c r="B60" s="527" t="s">
        <v>324</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423</v>
      </c>
    </row>
    <row r="61" spans="1:35" s="10" customFormat="1" ht="48.6" customHeight="1" x14ac:dyDescent="0.25">
      <c r="A61" s="411"/>
      <c r="B61" s="527"/>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1"/>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4"/>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6"/>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7"/>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8"/>
    </customSheetView>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9"/>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10"/>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11"/>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2"/>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3"/>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6"/>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7"/>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8"/>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20"/>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1"/>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22"/>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23"/>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4"/>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5"/>
    </customSheetView>
    <customSheetView guid="{60A1F930-4BEC-460A-8E14-01E47F6DD055}" scale="75">
      <pane xSplit="6" ySplit="4" topLeftCell="G5" activePane="bottomRight" state="frozen"/>
      <selection pane="bottomRight" activeCell="L6" sqref="L6"/>
      <pageMargins left="0.7" right="0.7" top="0.75" bottom="0.75" header="0.3" footer="0.3"/>
      <pageSetup paperSize="9" orientation="portrait" r:id="rId26"/>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7"/>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AH35" sqref="AH35"/>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92"/>
      <c r="C3" s="471" t="s">
        <v>370</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98"/>
      <c r="E5" s="498"/>
      <c r="F5" s="498"/>
      <c r="G5" s="498"/>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t="s">
        <v>375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63"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343"/>
    </row>
    <row r="9" spans="1:35" s="22" customFormat="1" ht="38.25" customHeight="1" x14ac:dyDescent="0.25">
      <c r="A9" s="486"/>
      <c r="B9" s="464"/>
      <c r="C9" s="345"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487"/>
      <c r="B10" s="465"/>
      <c r="C10" s="345"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00" t="s">
        <v>172</v>
      </c>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2"/>
      <c r="AH11" s="75"/>
    </row>
    <row r="12" spans="1:35" s="21" customFormat="1" ht="37.15" customHeight="1" x14ac:dyDescent="0.25">
      <c r="A12" s="485" t="s">
        <v>152</v>
      </c>
      <c r="B12" s="463"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612"/>
      <c r="AI12" s="23"/>
    </row>
    <row r="13" spans="1:35" s="21" customFormat="1" ht="36.75" customHeight="1" x14ac:dyDescent="0.25">
      <c r="A13" s="486"/>
      <c r="B13" s="464"/>
      <c r="C13" s="345"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612"/>
      <c r="AI13" s="23"/>
    </row>
    <row r="14" spans="1:35" s="21" customFormat="1" ht="42.75" customHeight="1" x14ac:dyDescent="0.25">
      <c r="A14" s="487"/>
      <c r="B14" s="465"/>
      <c r="C14" s="345"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612"/>
      <c r="AI14" s="23"/>
    </row>
    <row r="15" spans="1:35" s="21" customFormat="1" ht="31.15" customHeight="1" x14ac:dyDescent="0.25">
      <c r="A15" s="608" t="s">
        <v>276</v>
      </c>
      <c r="B15" s="593" t="s">
        <v>341</v>
      </c>
      <c r="C15" s="344"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11" t="s">
        <v>371</v>
      </c>
      <c r="AI15" s="23"/>
    </row>
    <row r="16" spans="1:35" s="21" customFormat="1" ht="36.75" customHeight="1" x14ac:dyDescent="0.25">
      <c r="A16" s="609"/>
      <c r="B16" s="602"/>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11"/>
      <c r="AI16" s="23"/>
    </row>
    <row r="17" spans="1:35" s="21" customFormat="1" ht="36.75" customHeight="1" x14ac:dyDescent="0.25">
      <c r="A17" s="610"/>
      <c r="B17" s="594"/>
      <c r="C17" s="345"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11"/>
      <c r="AI17" s="23"/>
    </row>
    <row r="18" spans="1:35" s="100" customFormat="1" ht="409.5" customHeight="1" x14ac:dyDescent="0.25">
      <c r="A18" s="567" t="s">
        <v>342</v>
      </c>
      <c r="B18" s="593" t="s">
        <v>343</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595" t="s">
        <v>387</v>
      </c>
      <c r="AI18" s="309"/>
    </row>
    <row r="19" spans="1:35" s="33" customFormat="1" ht="324" customHeight="1" x14ac:dyDescent="0.25">
      <c r="A19" s="437"/>
      <c r="B19" s="602"/>
      <c r="C19" s="345"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605"/>
      <c r="AI19" s="309"/>
    </row>
    <row r="20" spans="1:35" s="33" customFormat="1" ht="178.5" customHeight="1" x14ac:dyDescent="0.25">
      <c r="A20" s="444"/>
      <c r="B20" s="594"/>
      <c r="C20" s="345"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596"/>
      <c r="AI20" s="309"/>
    </row>
    <row r="21" spans="1:35" s="134" customFormat="1" ht="21" customHeight="1" x14ac:dyDescent="0.25">
      <c r="A21" s="132" t="s">
        <v>153</v>
      </c>
      <c r="B21" s="500" t="s">
        <v>32</v>
      </c>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2"/>
      <c r="AH21" s="43"/>
      <c r="AI21" s="133"/>
    </row>
    <row r="22" spans="1:35" s="21" customFormat="1" ht="57.75" customHeight="1" x14ac:dyDescent="0.25">
      <c r="A22" s="485" t="s">
        <v>38</v>
      </c>
      <c r="B22" s="463"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595" t="s">
        <v>388</v>
      </c>
      <c r="AI22" s="20"/>
    </row>
    <row r="23" spans="1:35" s="22" customFormat="1" ht="44.25" customHeight="1" x14ac:dyDescent="0.25">
      <c r="A23" s="487"/>
      <c r="B23" s="465"/>
      <c r="C23" s="345"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605"/>
      <c r="AI23" s="20"/>
    </row>
    <row r="24" spans="1:35" s="100" customFormat="1" ht="34.5" customHeight="1" x14ac:dyDescent="0.25">
      <c r="A24" s="515"/>
      <c r="B24" s="606"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605"/>
      <c r="AI24" s="106"/>
    </row>
    <row r="25" spans="1:35" s="33" customFormat="1" ht="43.5" customHeight="1" x14ac:dyDescent="0.25">
      <c r="A25" s="517"/>
      <c r="B25" s="607"/>
      <c r="C25" s="345"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596"/>
      <c r="AI25" s="106"/>
    </row>
    <row r="26" spans="1:35" s="32" customFormat="1" ht="15.75" customHeight="1" x14ac:dyDescent="0.25">
      <c r="A26" s="135" t="s">
        <v>156</v>
      </c>
      <c r="B26" s="500" t="s">
        <v>32</v>
      </c>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2"/>
    </row>
    <row r="27" spans="1:35" s="21" customFormat="1" ht="53.25" customHeight="1" x14ac:dyDescent="0.25">
      <c r="A27" s="485" t="s">
        <v>157</v>
      </c>
      <c r="B27" s="463"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344"/>
      <c r="AI27" s="20"/>
    </row>
    <row r="28" spans="1:35" s="22" customFormat="1" ht="45" customHeight="1" x14ac:dyDescent="0.25">
      <c r="A28" s="486"/>
      <c r="B28" s="464"/>
      <c r="C28" s="345"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487"/>
      <c r="B29" s="465"/>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515"/>
      <c r="B30" s="593"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595" t="s">
        <v>389</v>
      </c>
      <c r="AI30" s="106"/>
    </row>
    <row r="31" spans="1:35" s="33" customFormat="1" ht="129" customHeight="1" x14ac:dyDescent="0.25">
      <c r="A31" s="517"/>
      <c r="B31" s="594"/>
      <c r="C31" s="345"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596"/>
      <c r="AI31" s="106"/>
    </row>
    <row r="32" spans="1:35" s="100" customFormat="1" ht="35.25" customHeight="1" x14ac:dyDescent="0.25">
      <c r="A32" s="599"/>
      <c r="B32" s="593"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270"/>
      <c r="AI32" s="106"/>
    </row>
    <row r="33" spans="1:35" s="33" customFormat="1" ht="200.25" customHeight="1" x14ac:dyDescent="0.25">
      <c r="A33" s="600"/>
      <c r="B33" s="602"/>
      <c r="C33" s="593" t="s">
        <v>21</v>
      </c>
      <c r="D33" s="603">
        <f>SUM(J33,L33,N33,P33,R33,T33,V33,X33,Z33,AB33,AD33,AF33)</f>
        <v>85836.7</v>
      </c>
      <c r="E33" s="603">
        <f>J33+L33+N33+P33+R33+T33+V33+X33+Z33</f>
        <v>69477.010999999999</v>
      </c>
      <c r="F33" s="603">
        <f>G33</f>
        <v>61876.622579999996</v>
      </c>
      <c r="G33" s="603">
        <f>SUM(K33,M33,O33,Q33,S33,U33,W33,Y33,AA33,AC33,AE33,AG33)</f>
        <v>61876.622579999996</v>
      </c>
      <c r="H33" s="603">
        <v>40.35509670303324</v>
      </c>
      <c r="I33" s="603">
        <f t="shared" si="22"/>
        <v>89.060570812408727</v>
      </c>
      <c r="J33" s="597">
        <v>6525.8620000000001</v>
      </c>
      <c r="K33" s="597">
        <v>4782.0554099999999</v>
      </c>
      <c r="L33" s="597">
        <v>9174.8829999999998</v>
      </c>
      <c r="M33" s="597">
        <v>7168.8729999999996</v>
      </c>
      <c r="N33" s="597">
        <v>7600.6360000000004</v>
      </c>
      <c r="O33" s="597">
        <v>7394.2965000000004</v>
      </c>
      <c r="P33" s="597">
        <v>7916.223</v>
      </c>
      <c r="Q33" s="597">
        <v>7134.0708800000002</v>
      </c>
      <c r="R33" s="597">
        <v>8279.9619999999995</v>
      </c>
      <c r="S33" s="597">
        <v>7500.0541400000002</v>
      </c>
      <c r="T33" s="597">
        <v>8316.7880000000005</v>
      </c>
      <c r="U33" s="597">
        <v>7550.0750399999997</v>
      </c>
      <c r="V33" s="597">
        <v>7902.7079999999996</v>
      </c>
      <c r="W33" s="597">
        <v>8191.7629800000004</v>
      </c>
      <c r="X33" s="597">
        <v>8492.7389999999996</v>
      </c>
      <c r="Y33" s="597">
        <v>6733.3365100000001</v>
      </c>
      <c r="Z33" s="597">
        <v>5267.21</v>
      </c>
      <c r="AA33" s="597">
        <v>5422.0981199999997</v>
      </c>
      <c r="AB33" s="597">
        <v>5770.29</v>
      </c>
      <c r="AC33" s="597">
        <v>0</v>
      </c>
      <c r="AD33" s="597">
        <v>5144.42</v>
      </c>
      <c r="AE33" s="597">
        <v>0</v>
      </c>
      <c r="AF33" s="597">
        <v>5444.9790000000003</v>
      </c>
      <c r="AG33" s="597">
        <v>0</v>
      </c>
      <c r="AH33" s="595" t="s">
        <v>390</v>
      </c>
      <c r="AI33" s="106"/>
    </row>
    <row r="34" spans="1:35" s="33" customFormat="1" ht="108" customHeight="1" x14ac:dyDescent="0.25">
      <c r="A34" s="600"/>
      <c r="B34" s="602"/>
      <c r="C34" s="594"/>
      <c r="D34" s="604"/>
      <c r="E34" s="604"/>
      <c r="F34" s="604"/>
      <c r="G34" s="604"/>
      <c r="H34" s="604"/>
      <c r="I34" s="604"/>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6"/>
      <c r="AI34" s="106"/>
    </row>
    <row r="35" spans="1:35" s="33" customFormat="1" ht="240" customHeight="1" x14ac:dyDescent="0.25">
      <c r="A35" s="601"/>
      <c r="B35" s="594"/>
      <c r="C35" s="345"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391</v>
      </c>
      <c r="AI35" s="106"/>
    </row>
    <row r="36" spans="1:35" s="100" customFormat="1" ht="35.25" customHeight="1" x14ac:dyDescent="0.25">
      <c r="A36" s="515"/>
      <c r="B36" s="593"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595" t="s">
        <v>372</v>
      </c>
      <c r="AI36" s="106"/>
    </row>
    <row r="37" spans="1:35" s="33" customFormat="1" ht="42" customHeight="1" x14ac:dyDescent="0.25">
      <c r="A37" s="517"/>
      <c r="B37" s="594"/>
      <c r="C37" s="345"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596"/>
      <c r="AI37" s="106"/>
    </row>
    <row r="38" spans="1:35" s="100" customFormat="1" ht="35.25" customHeight="1" x14ac:dyDescent="0.25">
      <c r="A38" s="515"/>
      <c r="B38" s="593"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595" t="s">
        <v>345</v>
      </c>
      <c r="AI38" s="106"/>
    </row>
    <row r="39" spans="1:35" s="33" customFormat="1" ht="42" customHeight="1" x14ac:dyDescent="0.25">
      <c r="A39" s="517"/>
      <c r="B39" s="594"/>
      <c r="C39" s="345"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596"/>
      <c r="AI39" s="106"/>
    </row>
    <row r="40" spans="1:35" x14ac:dyDescent="0.25">
      <c r="B40" s="130"/>
      <c r="C40" s="271"/>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373</v>
      </c>
      <c r="C41" s="271"/>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374</v>
      </c>
      <c r="C42" s="271"/>
      <c r="D42" s="272"/>
      <c r="E42" s="272"/>
      <c r="F42" s="272"/>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1"/>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271"/>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1"/>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1"/>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1"/>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1"/>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1"/>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1"/>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1"/>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1"/>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
    </customSheetView>
    <customSheetView guid="{C282AA4E-1BB5-4296-9AC6-844C0F88E5FC}"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30B635D9-57DB-47D5-8A0F-4B30DD76996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133BB3F8-8DD4-4AEF-8CD6-A5FB1468132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2940A182-D1A7-43C5-8D6E-965BED4371B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 guid="{BBF6B43F-E0FC-43DF-B91C-674F6AB4B556}"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4"/>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5"/>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6"/>
    </customSheetView>
    <customSheetView guid="{21E1D423-7B38-4272-8354-09B4DB62C9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7"/>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8"/>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6" orientation="landscape" r:id="rId19"/>
  <legacyDrawing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189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69" t="s">
        <v>20</v>
      </c>
      <c r="D8" s="71">
        <f t="shared" ref="D8:AF8" si="0">D9</f>
        <v>1452.3</v>
      </c>
      <c r="E8" s="71">
        <f t="shared" si="0"/>
        <v>1142.5</v>
      </c>
      <c r="F8" s="71">
        <f t="shared" si="0"/>
        <v>204.39999999999998</v>
      </c>
      <c r="G8" s="71">
        <f t="shared" si="0"/>
        <v>129.9</v>
      </c>
      <c r="H8" s="71">
        <f>IFERROR(G8/D8*100,0)</f>
        <v>8.9444329683949615</v>
      </c>
      <c r="I8" s="71">
        <f>IFERROR(G8/E8*100,0)</f>
        <v>11.369803063457331</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0</v>
      </c>
      <c r="AF8" s="71">
        <f t="shared" si="0"/>
        <v>0</v>
      </c>
      <c r="AG8" s="71">
        <f>AG9</f>
        <v>0</v>
      </c>
      <c r="AH8" s="72"/>
    </row>
    <row r="9" spans="1:35" s="26" customFormat="1" ht="41.25" customHeight="1" x14ac:dyDescent="0.25">
      <c r="A9" s="462"/>
      <c r="B9" s="465"/>
      <c r="C9" s="73" t="s">
        <v>21</v>
      </c>
      <c r="D9" s="74">
        <f>J9+L9+N9+P9+R9+T9+V9+X9+Z9+AB9+AD9+AF9</f>
        <v>1452.3</v>
      </c>
      <c r="E9" s="74">
        <f>J9+L9+N9+P9+R9+T9+V9+X9+Z9+AB9</f>
        <v>1142.5</v>
      </c>
      <c r="F9" s="74">
        <f>SUM(J9+L9+N9+P9+R9+T9+X9+Z9+AB9)</f>
        <v>204.39999999999998</v>
      </c>
      <c r="G9" s="74">
        <f>K9+M9+O9+Q9+S9+U9+W9+Y9+AA9+AC9+AE9+AG9</f>
        <v>129.9</v>
      </c>
      <c r="H9" s="71">
        <f>IFERROR(G9/D9*100,0)</f>
        <v>8.9444329683949615</v>
      </c>
      <c r="I9" s="71">
        <f>IFERROR(G9/E9*100,0)</f>
        <v>11.369803063457331</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0</v>
      </c>
      <c r="AF9" s="74">
        <f t="shared" si="1"/>
        <v>0</v>
      </c>
      <c r="AG9" s="74">
        <f>AG12+AG21+AG30</f>
        <v>0</v>
      </c>
      <c r="AH9" s="75"/>
    </row>
    <row r="10" spans="1:35" s="18" customFormat="1" ht="18.75" customHeight="1" x14ac:dyDescent="0.25">
      <c r="A10" s="118" t="s">
        <v>151</v>
      </c>
      <c r="B10" s="413" t="s">
        <v>190</v>
      </c>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5"/>
      <c r="AH10" s="46"/>
    </row>
    <row r="11" spans="1:35" s="22" customFormat="1" ht="50.25" customHeight="1" x14ac:dyDescent="0.25">
      <c r="A11" s="451" t="s">
        <v>37</v>
      </c>
      <c r="B11" s="457" t="s">
        <v>191</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422"/>
      <c r="B12" s="458"/>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451"/>
      <c r="B13" s="449"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22"/>
      <c r="B14" s="450"/>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22"/>
      <c r="B15" s="449"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23"/>
      <c r="B16" s="450"/>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21"/>
      <c r="B17" s="449" t="s">
        <v>194</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423"/>
      <c r="B18" s="450"/>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413" t="s">
        <v>195</v>
      </c>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5"/>
      <c r="AH19" s="60"/>
      <c r="AI19" s="20"/>
    </row>
    <row r="20" spans="1:35" s="22" customFormat="1" ht="44.25" customHeight="1" x14ac:dyDescent="0.25">
      <c r="A20" s="451" t="s">
        <v>154</v>
      </c>
      <c r="B20" s="457" t="s">
        <v>196</v>
      </c>
      <c r="C20" s="57" t="s">
        <v>20</v>
      </c>
      <c r="D20" s="59">
        <f t="shared" ref="D20:AF20" si="11">D21</f>
        <v>204.39999999999998</v>
      </c>
      <c r="E20" s="59">
        <f t="shared" si="11"/>
        <v>164.39999999999998</v>
      </c>
      <c r="F20" s="59">
        <f t="shared" si="11"/>
        <v>164.39999999999998</v>
      </c>
      <c r="G20" s="59">
        <f t="shared" si="11"/>
        <v>129.9</v>
      </c>
      <c r="H20" s="59">
        <f t="shared" ref="H20:H27" si="12">IFERROR(G20/D20*100,0)</f>
        <v>63.551859099804318</v>
      </c>
      <c r="I20" s="59">
        <f t="shared" ref="I20:I27" si="13">IFERROR(G20/E20*100,0)</f>
        <v>79.014598540145997</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0</v>
      </c>
      <c r="AF20" s="59">
        <f t="shared" si="11"/>
        <v>0</v>
      </c>
      <c r="AG20" s="59">
        <f>AG21</f>
        <v>0</v>
      </c>
      <c r="AH20" s="60"/>
      <c r="AI20" s="20"/>
    </row>
    <row r="21" spans="1:35" s="22" customFormat="1" ht="129" customHeight="1" x14ac:dyDescent="0.25">
      <c r="A21" s="497"/>
      <c r="B21" s="459"/>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129.9</v>
      </c>
      <c r="H21" s="59">
        <f t="shared" si="12"/>
        <v>63.551859099804318</v>
      </c>
      <c r="I21" s="59">
        <f t="shared" si="13"/>
        <v>79.014598540145997</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0</v>
      </c>
      <c r="AF21" s="63">
        <f t="shared" si="14"/>
        <v>0</v>
      </c>
      <c r="AG21" s="63">
        <f>AG23+AG25+AG27</f>
        <v>0</v>
      </c>
      <c r="AH21" s="60"/>
      <c r="AI21" s="20"/>
    </row>
    <row r="22" spans="1:35" s="22" customFormat="1" ht="33" customHeight="1" x14ac:dyDescent="0.25">
      <c r="A22" s="451"/>
      <c r="B22" s="449"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22"/>
      <c r="B23" s="450"/>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340</v>
      </c>
      <c r="AI23" s="20"/>
    </row>
    <row r="24" spans="1:35" s="22" customFormat="1" ht="38.25" customHeight="1" x14ac:dyDescent="0.25">
      <c r="A24" s="421"/>
      <c r="B24" s="449" t="s">
        <v>198</v>
      </c>
      <c r="C24" s="57" t="s">
        <v>20</v>
      </c>
      <c r="D24" s="59">
        <f t="shared" ref="D24:AF24" si="16">D25</f>
        <v>40</v>
      </c>
      <c r="E24" s="59">
        <f t="shared" si="16"/>
        <v>40</v>
      </c>
      <c r="F24" s="59">
        <f t="shared" si="16"/>
        <v>11</v>
      </c>
      <c r="G24" s="59">
        <f t="shared" si="16"/>
        <v>11</v>
      </c>
      <c r="H24" s="59">
        <f t="shared" si="12"/>
        <v>27.500000000000004</v>
      </c>
      <c r="I24" s="59">
        <f t="shared" si="13"/>
        <v>27.500000000000004</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0</v>
      </c>
      <c r="AF24" s="59">
        <f t="shared" si="16"/>
        <v>0</v>
      </c>
      <c r="AG24" s="59">
        <f>AG25</f>
        <v>0</v>
      </c>
      <c r="AH24" s="60"/>
      <c r="AI24" s="20"/>
    </row>
    <row r="25" spans="1:35" s="22" customFormat="1" ht="90.75" customHeight="1" x14ac:dyDescent="0.25">
      <c r="A25" s="423"/>
      <c r="B25" s="450"/>
      <c r="C25" s="61" t="s">
        <v>21</v>
      </c>
      <c r="D25" s="62">
        <f>SUM(J25,L25,N25,P25,R25,T25,V25,X25,Z25,AB25,AD25,AF25)</f>
        <v>40</v>
      </c>
      <c r="E25" s="62">
        <f>J25+L25+N25+P25+R25+T25+V25+X25+Z25+AB25</f>
        <v>40</v>
      </c>
      <c r="F25" s="62">
        <f>G25</f>
        <v>11</v>
      </c>
      <c r="G25" s="62">
        <f>SUM(K25,M25,O25,Q25,S25,U25,W25,Y25,AA25,AC25,AE25,AG25)</f>
        <v>11</v>
      </c>
      <c r="H25" s="59">
        <f t="shared" si="12"/>
        <v>27.500000000000004</v>
      </c>
      <c r="I25" s="59">
        <f t="shared" si="13"/>
        <v>27.500000000000004</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0</v>
      </c>
      <c r="AF25" s="63">
        <v>0</v>
      </c>
      <c r="AG25" s="63">
        <v>0</v>
      </c>
      <c r="AH25" s="60" t="s">
        <v>431</v>
      </c>
      <c r="AI25" s="20"/>
    </row>
    <row r="26" spans="1:35" s="22" customFormat="1" ht="30.75" customHeight="1" x14ac:dyDescent="0.25">
      <c r="A26" s="421"/>
      <c r="B26" s="449" t="s">
        <v>199</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423"/>
      <c r="B27" s="450"/>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343" t="s">
        <v>385</v>
      </c>
      <c r="AI27" s="20"/>
    </row>
    <row r="28" spans="1:35" s="22" customFormat="1" ht="25.5" customHeight="1" x14ac:dyDescent="0.25">
      <c r="A28" s="118" t="s">
        <v>156</v>
      </c>
      <c r="B28" s="413" t="s">
        <v>200</v>
      </c>
      <c r="C28" s="414"/>
      <c r="D28" s="414"/>
      <c r="E28" s="414"/>
      <c r="F28" s="414"/>
      <c r="G28" s="414"/>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5"/>
      <c r="AH28" s="60"/>
      <c r="AI28" s="20"/>
    </row>
    <row r="29" spans="1:35" s="30" customFormat="1" ht="50.25" customHeight="1" x14ac:dyDescent="0.25">
      <c r="A29" s="410" t="s">
        <v>63</v>
      </c>
      <c r="B29" s="463" t="s">
        <v>201</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11"/>
      <c r="B30" s="465"/>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0"/>
      <c r="B31" s="449" t="s">
        <v>202</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11"/>
      <c r="B32" s="499"/>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344" t="s">
        <v>386</v>
      </c>
    </row>
  </sheetData>
  <customSheetViews>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7"/>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8"/>
    </customSheetView>
    <customSheetView guid="{133BB3F8-8DD4-4AEF-8CD6-A5FB14681329}" scale="70">
      <pane xSplit="6" ySplit="7" topLeftCell="G17" activePane="bottomRight" state="frozen"/>
      <selection pane="bottomRight" activeCell="H6" sqref="H6"/>
      <pageMargins left="0.7" right="0.7" top="0.75" bottom="0.75" header="0.3" footer="0.3"/>
      <pageSetup paperSize="9" orientation="portrait" r:id="rId9"/>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0"/>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1"/>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2"/>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20"/>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1"/>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3"/>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4"/>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5"/>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6"/>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7"/>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0" t="s">
        <v>24</v>
      </c>
      <c r="D2" s="470"/>
      <c r="E2" s="470"/>
      <c r="F2" s="470"/>
      <c r="G2" s="470"/>
      <c r="H2" s="470"/>
      <c r="I2" s="470"/>
      <c r="J2" s="470"/>
      <c r="K2" s="470"/>
      <c r="L2" s="470"/>
      <c r="M2" s="470"/>
      <c r="N2" s="470"/>
      <c r="O2" s="470"/>
      <c r="P2" s="470"/>
      <c r="Q2" s="470"/>
      <c r="R2" s="470"/>
      <c r="S2" s="470"/>
      <c r="T2" s="93"/>
      <c r="U2" s="93"/>
      <c r="V2" s="93"/>
      <c r="W2" s="93"/>
      <c r="X2" s="93"/>
      <c r="Y2" s="93"/>
      <c r="Z2" s="93"/>
      <c r="AA2" s="93"/>
      <c r="AB2" s="93"/>
      <c r="AC2" s="93"/>
      <c r="AD2" s="93"/>
      <c r="AE2" s="93"/>
      <c r="AF2" s="93"/>
      <c r="AG2" s="93"/>
      <c r="AH2" s="93"/>
    </row>
    <row r="3" spans="1:35" ht="36.75" customHeight="1" x14ac:dyDescent="0.25">
      <c r="A3" s="92"/>
      <c r="B3" s="92"/>
      <c r="C3" s="471" t="s">
        <v>158</v>
      </c>
      <c r="D3" s="471"/>
      <c r="E3" s="471"/>
      <c r="F3" s="471"/>
      <c r="G3" s="471"/>
      <c r="H3" s="471"/>
      <c r="I3" s="471"/>
      <c r="J3" s="471"/>
      <c r="K3" s="471"/>
      <c r="L3" s="471"/>
      <c r="M3" s="471"/>
      <c r="N3" s="471"/>
      <c r="O3" s="471"/>
      <c r="P3" s="471"/>
      <c r="Q3" s="471"/>
      <c r="R3" s="471"/>
      <c r="S3" s="471"/>
      <c r="T3" s="94"/>
      <c r="U3" s="94"/>
      <c r="V3" s="94"/>
      <c r="W3" s="94"/>
      <c r="X3" s="94"/>
      <c r="Y3" s="94"/>
      <c r="Z3" s="94"/>
      <c r="AA3" s="94"/>
      <c r="AB3" s="94"/>
      <c r="AC3" s="94"/>
      <c r="AD3" s="95"/>
      <c r="AE3" s="95"/>
      <c r="AF3" s="95"/>
      <c r="AG3" s="37" t="s">
        <v>0</v>
      </c>
      <c r="AH3" s="95"/>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45962</v>
      </c>
      <c r="F6" s="3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82">
        <f>D9+D10+D11</f>
        <v>170785.88759999999</v>
      </c>
      <c r="E8" s="58">
        <f>E9+E10+E11</f>
        <v>149681.03552</v>
      </c>
      <c r="F8" s="58">
        <f>F9+F10+F11</f>
        <v>136440.51489999998</v>
      </c>
      <c r="G8" s="266">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86"/>
      <c r="B9" s="458"/>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86"/>
      <c r="B10" s="458"/>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86"/>
      <c r="B11" s="458"/>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00" t="s">
        <v>159</v>
      </c>
      <c r="C12" s="501"/>
      <c r="D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2"/>
      <c r="AH12" s="75"/>
    </row>
    <row r="13" spans="1:35" s="21" customFormat="1" ht="148.5" customHeight="1" x14ac:dyDescent="0.25">
      <c r="A13" s="485" t="s">
        <v>152</v>
      </c>
      <c r="B13" s="457" t="s">
        <v>160</v>
      </c>
      <c r="C13" s="57" t="s">
        <v>20</v>
      </c>
      <c r="D13" s="58">
        <f>D14</f>
        <v>899.2</v>
      </c>
      <c r="E13" s="58">
        <f>E14</f>
        <v>899.2</v>
      </c>
      <c r="F13" s="58">
        <f>F14</f>
        <v>347.95555999999999</v>
      </c>
      <c r="G13" s="82">
        <f>G14</f>
        <v>347.95555999999999</v>
      </c>
      <c r="H13" s="58">
        <f>IFERROR(G13/D13*100,0)</f>
        <v>38.696125444839858</v>
      </c>
      <c r="I13" s="58">
        <f>IFERROR(G13/E13*100,0)</f>
        <v>38.696125444839858</v>
      </c>
      <c r="J13" s="247">
        <f t="shared" ref="J13:AG13" si="4">J14</f>
        <v>0</v>
      </c>
      <c r="K13" s="247">
        <f>K14</f>
        <v>0</v>
      </c>
      <c r="L13" s="247">
        <f t="shared" si="4"/>
        <v>0</v>
      </c>
      <c r="M13" s="247">
        <f t="shared" si="4"/>
        <v>0</v>
      </c>
      <c r="N13" s="247">
        <f t="shared" si="4"/>
        <v>400</v>
      </c>
      <c r="O13" s="247">
        <f t="shared" si="4"/>
        <v>299</v>
      </c>
      <c r="P13" s="247">
        <f t="shared" si="4"/>
        <v>0</v>
      </c>
      <c r="Q13" s="247">
        <f t="shared" si="4"/>
        <v>0</v>
      </c>
      <c r="R13" s="247">
        <f t="shared" si="4"/>
        <v>0</v>
      </c>
      <c r="S13" s="247">
        <f t="shared" si="4"/>
        <v>30.94172</v>
      </c>
      <c r="T13" s="247">
        <f t="shared" si="4"/>
        <v>200.2</v>
      </c>
      <c r="U13" s="247">
        <f t="shared" si="4"/>
        <v>8.2511600000000005</v>
      </c>
      <c r="V13" s="247">
        <f t="shared" si="4"/>
        <v>0</v>
      </c>
      <c r="W13" s="247">
        <f t="shared" si="4"/>
        <v>0</v>
      </c>
      <c r="X13" s="247">
        <f t="shared" si="4"/>
        <v>0</v>
      </c>
      <c r="Y13" s="247">
        <f t="shared" si="4"/>
        <v>0</v>
      </c>
      <c r="Z13" s="247">
        <f t="shared" si="4"/>
        <v>0</v>
      </c>
      <c r="AA13" s="247">
        <f t="shared" si="4"/>
        <v>0</v>
      </c>
      <c r="AB13" s="247">
        <f t="shared" si="4"/>
        <v>299</v>
      </c>
      <c r="AC13" s="247">
        <f t="shared" si="4"/>
        <v>9.7626799999999996</v>
      </c>
      <c r="AD13" s="247">
        <f t="shared" si="4"/>
        <v>0</v>
      </c>
      <c r="AE13" s="247">
        <f t="shared" si="4"/>
        <v>0</v>
      </c>
      <c r="AF13" s="247">
        <f t="shared" si="4"/>
        <v>0</v>
      </c>
      <c r="AG13" s="247">
        <f t="shared" si="4"/>
        <v>0</v>
      </c>
      <c r="AH13" s="376" t="s">
        <v>426</v>
      </c>
      <c r="AI13" s="23"/>
    </row>
    <row r="14" spans="1:35" s="21" customFormat="1" ht="105.75" customHeight="1" x14ac:dyDescent="0.25">
      <c r="A14" s="487"/>
      <c r="B14" s="459"/>
      <c r="C14" s="242"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4">
        <v>0</v>
      </c>
      <c r="K14" s="234">
        <v>0</v>
      </c>
      <c r="L14" s="234">
        <v>0</v>
      </c>
      <c r="M14" s="234">
        <v>0</v>
      </c>
      <c r="N14" s="234">
        <v>400</v>
      </c>
      <c r="O14" s="234">
        <v>299</v>
      </c>
      <c r="P14" s="234">
        <v>0</v>
      </c>
      <c r="Q14" s="234">
        <v>0</v>
      </c>
      <c r="R14" s="234">
        <v>0</v>
      </c>
      <c r="S14" s="234">
        <v>30.94172</v>
      </c>
      <c r="T14" s="234">
        <v>200.2</v>
      </c>
      <c r="U14" s="234">
        <v>8.2511600000000005</v>
      </c>
      <c r="V14" s="234">
        <v>0</v>
      </c>
      <c r="W14" s="234">
        <v>0</v>
      </c>
      <c r="X14" s="234">
        <v>0</v>
      </c>
      <c r="Y14" s="234">
        <v>0</v>
      </c>
      <c r="Z14" s="234">
        <v>0</v>
      </c>
      <c r="AA14" s="234">
        <v>0</v>
      </c>
      <c r="AB14" s="234">
        <v>299</v>
      </c>
      <c r="AC14" s="234">
        <v>9.7626799999999996</v>
      </c>
      <c r="AD14" s="234">
        <v>0</v>
      </c>
      <c r="AE14" s="234">
        <v>0</v>
      </c>
      <c r="AF14" s="234">
        <v>0</v>
      </c>
      <c r="AG14" s="234">
        <v>0</v>
      </c>
      <c r="AH14" s="60"/>
      <c r="AI14" s="23"/>
    </row>
    <row r="15" spans="1:35" s="26" customFormat="1" ht="18.75" customHeight="1" x14ac:dyDescent="0.25">
      <c r="A15" s="132" t="s">
        <v>153</v>
      </c>
      <c r="B15" s="500" t="s">
        <v>161</v>
      </c>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2"/>
      <c r="AH15" s="75"/>
    </row>
    <row r="16" spans="1:35" s="21" customFormat="1" ht="126.75" customHeight="1" x14ac:dyDescent="0.25">
      <c r="A16" s="485" t="s">
        <v>162</v>
      </c>
      <c r="B16" s="457" t="s">
        <v>163</v>
      </c>
      <c r="C16" s="57" t="s">
        <v>20</v>
      </c>
      <c r="D16" s="58">
        <f>D17</f>
        <v>38352.399720000009</v>
      </c>
      <c r="E16" s="58">
        <f>E17</f>
        <v>32163.889530000004</v>
      </c>
      <c r="F16" s="58">
        <f>F17</f>
        <v>26428.900290000001</v>
      </c>
      <c r="G16" s="266">
        <f>G17</f>
        <v>26428.900290000001</v>
      </c>
      <c r="H16" s="58">
        <f t="shared" ref="H16:H21" si="5">IFERROR(G16/D16*100,0)</f>
        <v>68.910682207501765</v>
      </c>
      <c r="I16" s="58">
        <f t="shared" ref="I16:I21" si="6">IFERROR(G16/E16*100,0)</f>
        <v>82.16947849341777</v>
      </c>
      <c r="J16" s="247">
        <f t="shared" ref="J16:AG16" si="7">J17</f>
        <v>2602.25432</v>
      </c>
      <c r="K16" s="247">
        <f t="shared" si="7"/>
        <v>1757.0483200000001</v>
      </c>
      <c r="L16" s="247">
        <f t="shared" si="7"/>
        <v>3489.15461</v>
      </c>
      <c r="M16" s="247">
        <f t="shared" si="7"/>
        <v>1902.97363</v>
      </c>
      <c r="N16" s="247">
        <f t="shared" si="7"/>
        <v>1227.7879399999999</v>
      </c>
      <c r="O16" s="247">
        <f t="shared" si="7"/>
        <v>1444.02099</v>
      </c>
      <c r="P16" s="247">
        <f t="shared" si="7"/>
        <v>7711.54457</v>
      </c>
      <c r="Q16" s="247">
        <f t="shared" si="7"/>
        <v>3280.39374</v>
      </c>
      <c r="R16" s="247">
        <f t="shared" si="7"/>
        <v>1852.07942</v>
      </c>
      <c r="S16" s="247">
        <f t="shared" si="7"/>
        <v>2319.4198500000002</v>
      </c>
      <c r="T16" s="247">
        <f t="shared" si="7"/>
        <v>2081.7179999999998</v>
      </c>
      <c r="U16" s="247">
        <f t="shared" si="7"/>
        <v>3366.8392600000002</v>
      </c>
      <c r="V16" s="247">
        <f t="shared" si="7"/>
        <v>7885.4738699999998</v>
      </c>
      <c r="W16" s="247">
        <f t="shared" si="7"/>
        <v>4531.6786300000003</v>
      </c>
      <c r="X16" s="247">
        <f t="shared" si="7"/>
        <v>1056.258</v>
      </c>
      <c r="Y16" s="247">
        <f t="shared" si="7"/>
        <v>2488.1683400000002</v>
      </c>
      <c r="Z16" s="247">
        <f t="shared" si="7"/>
        <v>907.79963999999995</v>
      </c>
      <c r="AA16" s="247">
        <f t="shared" si="7"/>
        <v>2478.7598600000001</v>
      </c>
      <c r="AB16" s="247">
        <f t="shared" si="7"/>
        <v>3349.81916</v>
      </c>
      <c r="AC16" s="247">
        <f t="shared" si="7"/>
        <v>2859.5976700000001</v>
      </c>
      <c r="AD16" s="247">
        <f t="shared" si="7"/>
        <v>820.1</v>
      </c>
      <c r="AE16" s="247">
        <f t="shared" si="7"/>
        <v>0</v>
      </c>
      <c r="AF16" s="247">
        <f t="shared" si="7"/>
        <v>5368.4101900000005</v>
      </c>
      <c r="AG16" s="247">
        <f t="shared" si="7"/>
        <v>0</v>
      </c>
      <c r="AH16" s="377" t="s">
        <v>427</v>
      </c>
      <c r="AI16" s="20"/>
    </row>
    <row r="17" spans="1:35" s="22" customFormat="1" ht="158.25" customHeight="1" x14ac:dyDescent="0.25">
      <c r="A17" s="487"/>
      <c r="B17" s="459"/>
      <c r="C17" s="242"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3">
        <f t="shared" si="5"/>
        <v>68.910682207501765</v>
      </c>
      <c r="I17" s="233">
        <f t="shared" si="6"/>
        <v>82.16947849341777</v>
      </c>
      <c r="J17" s="234">
        <v>2602.25432</v>
      </c>
      <c r="K17" s="234">
        <v>1757.0483200000001</v>
      </c>
      <c r="L17" s="234">
        <f>3282.855+206.29961</f>
        <v>3489.15461</v>
      </c>
      <c r="M17" s="234">
        <f>1696.67402+206.29961</f>
        <v>1902.97363</v>
      </c>
      <c r="N17" s="234">
        <f>1116.752+111.03594</f>
        <v>1227.7879399999999</v>
      </c>
      <c r="O17" s="234">
        <f>1332.98505+111.03594</f>
        <v>1444.02099</v>
      </c>
      <c r="P17" s="234">
        <f>7267.40081+444.14376</f>
        <v>7711.54457</v>
      </c>
      <c r="Q17" s="234">
        <f>2836.24998+444.14376</f>
        <v>3280.39374</v>
      </c>
      <c r="R17" s="234">
        <f>1717.948+134.13142</f>
        <v>1852.07942</v>
      </c>
      <c r="S17" s="234">
        <f>2185.28843+134.13142</f>
        <v>2319.4198500000002</v>
      </c>
      <c r="T17" s="234">
        <v>2081.7179999999998</v>
      </c>
      <c r="U17" s="234">
        <v>3366.8392600000002</v>
      </c>
      <c r="V17" s="234">
        <v>7885.4738699999998</v>
      </c>
      <c r="W17" s="234">
        <v>4531.6786300000003</v>
      </c>
      <c r="X17" s="234">
        <v>1056.258</v>
      </c>
      <c r="Y17" s="234">
        <v>2488.1683400000002</v>
      </c>
      <c r="Z17" s="234">
        <v>907.79963999999995</v>
      </c>
      <c r="AA17" s="234">
        <v>2478.7598600000001</v>
      </c>
      <c r="AB17" s="234">
        <v>3349.81916</v>
      </c>
      <c r="AC17" s="234">
        <v>2859.5976700000001</v>
      </c>
      <c r="AD17" s="234">
        <v>820.1</v>
      </c>
      <c r="AE17" s="234">
        <v>0</v>
      </c>
      <c r="AF17" s="234">
        <f>3414.121+1151.20039+803.0888</f>
        <v>5368.4101900000005</v>
      </c>
      <c r="AG17" s="379">
        <v>0</v>
      </c>
      <c r="AH17" s="380" t="s">
        <v>428</v>
      </c>
      <c r="AI17" s="20"/>
    </row>
    <row r="18" spans="1:35" s="21" customFormat="1" ht="147.75" customHeight="1" x14ac:dyDescent="0.25">
      <c r="A18" s="485" t="s">
        <v>155</v>
      </c>
      <c r="B18" s="457" t="s">
        <v>164</v>
      </c>
      <c r="C18" s="57" t="s">
        <v>20</v>
      </c>
      <c r="D18" s="83">
        <f>D19+D20+D21</f>
        <v>9016.9199900000003</v>
      </c>
      <c r="E18" s="59">
        <f>E19+E20+E21</f>
        <v>7816.8759899999986</v>
      </c>
      <c r="F18" s="59">
        <f>F19+F20+F21</f>
        <v>6951.8027100000008</v>
      </c>
      <c r="G18" s="267">
        <f>G19+G20+G21</f>
        <v>6951.8027100000008</v>
      </c>
      <c r="H18" s="59">
        <f t="shared" si="5"/>
        <v>77.09730947717992</v>
      </c>
      <c r="I18" s="59">
        <f t="shared" si="6"/>
        <v>88.933260792333513</v>
      </c>
      <c r="J18" s="247">
        <f t="shared" ref="J18:AG18" si="8">J19+J20+J21</f>
        <v>811.04154000000005</v>
      </c>
      <c r="K18" s="247">
        <f t="shared" si="8"/>
        <v>612.34142999999995</v>
      </c>
      <c r="L18" s="247">
        <f t="shared" si="8"/>
        <v>753.69100000000003</v>
      </c>
      <c r="M18" s="247">
        <f t="shared" si="8"/>
        <v>794.68974000000003</v>
      </c>
      <c r="N18" s="247">
        <f t="shared" si="8"/>
        <v>477.50599999999997</v>
      </c>
      <c r="O18" s="247">
        <f t="shared" si="8"/>
        <v>572.06002999999998</v>
      </c>
      <c r="P18" s="247">
        <f t="shared" si="8"/>
        <v>816.18115</v>
      </c>
      <c r="Q18" s="247">
        <f t="shared" si="8"/>
        <v>653.27978000000007</v>
      </c>
      <c r="R18" s="247">
        <f t="shared" si="8"/>
        <v>826.57899999999995</v>
      </c>
      <c r="S18" s="247">
        <f t="shared" si="8"/>
        <v>678.62918000000002</v>
      </c>
      <c r="T18" s="247">
        <f t="shared" si="8"/>
        <v>620.90798999999993</v>
      </c>
      <c r="U18" s="247">
        <f t="shared" si="8"/>
        <v>768.07577000000003</v>
      </c>
      <c r="V18" s="247">
        <f t="shared" si="8"/>
        <v>932.41714999999999</v>
      </c>
      <c r="W18" s="247">
        <f t="shared" si="8"/>
        <v>699.46643000000006</v>
      </c>
      <c r="X18" s="247">
        <f t="shared" si="8"/>
        <v>930.66300000000001</v>
      </c>
      <c r="Y18" s="247">
        <f t="shared" si="8"/>
        <v>874.17074000000002</v>
      </c>
      <c r="Z18" s="247">
        <f t="shared" si="8"/>
        <v>672.37</v>
      </c>
      <c r="AA18" s="247">
        <f t="shared" si="8"/>
        <v>676.26324</v>
      </c>
      <c r="AB18" s="247">
        <f t="shared" si="8"/>
        <v>975.51916000000006</v>
      </c>
      <c r="AC18" s="247">
        <f t="shared" si="8"/>
        <v>622.82637</v>
      </c>
      <c r="AD18" s="247">
        <f t="shared" si="8"/>
        <v>609.55600000000004</v>
      </c>
      <c r="AE18" s="247">
        <f t="shared" si="8"/>
        <v>0</v>
      </c>
      <c r="AF18" s="247">
        <f t="shared" si="8"/>
        <v>590.48800000000006</v>
      </c>
      <c r="AG18" s="247">
        <f t="shared" si="8"/>
        <v>0</v>
      </c>
      <c r="AH18" s="376" t="s">
        <v>429</v>
      </c>
      <c r="AI18" s="20"/>
    </row>
    <row r="19" spans="1:35" s="21" customFormat="1" ht="45.75" customHeight="1" x14ac:dyDescent="0.25">
      <c r="A19" s="486"/>
      <c r="B19" s="458"/>
      <c r="C19" s="242"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4">
        <v>533.65200000000004</v>
      </c>
      <c r="K19" s="234">
        <v>407.34699999999998</v>
      </c>
      <c r="L19" s="234">
        <v>734.69100000000003</v>
      </c>
      <c r="M19" s="234">
        <v>781.77151000000003</v>
      </c>
      <c r="N19" s="234">
        <v>326.40600000000001</v>
      </c>
      <c r="O19" s="234">
        <v>348.72284000000002</v>
      </c>
      <c r="P19" s="234">
        <v>614.40700000000004</v>
      </c>
      <c r="Q19" s="234">
        <v>453.94542000000001</v>
      </c>
      <c r="R19" s="234">
        <v>649.43899999999996</v>
      </c>
      <c r="S19" s="234">
        <v>678.62918000000002</v>
      </c>
      <c r="T19" s="234">
        <v>296.709</v>
      </c>
      <c r="U19" s="234">
        <v>427.98540000000003</v>
      </c>
      <c r="V19" s="234">
        <v>546.70699999999999</v>
      </c>
      <c r="W19" s="234">
        <v>488.57035000000002</v>
      </c>
      <c r="X19" s="234">
        <v>705.66300000000001</v>
      </c>
      <c r="Y19" s="234">
        <v>808.19493999999997</v>
      </c>
      <c r="Z19" s="234">
        <v>642.37</v>
      </c>
      <c r="AA19" s="234">
        <v>597.96470999999997</v>
      </c>
      <c r="AB19" s="234">
        <v>384.56900000000002</v>
      </c>
      <c r="AC19" s="234">
        <v>307.68378000000001</v>
      </c>
      <c r="AD19" s="234">
        <v>464.73599999999999</v>
      </c>
      <c r="AE19" s="234">
        <v>0</v>
      </c>
      <c r="AF19" s="234">
        <v>479.65100000000001</v>
      </c>
      <c r="AG19" s="234">
        <v>0</v>
      </c>
      <c r="AH19" s="60"/>
      <c r="AI19" s="20"/>
    </row>
    <row r="20" spans="1:35" s="21" customFormat="1" ht="52.5" customHeight="1" x14ac:dyDescent="0.25">
      <c r="A20" s="486"/>
      <c r="B20" s="458"/>
      <c r="C20" s="242"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4">
        <v>277.38954000000001</v>
      </c>
      <c r="K20" s="234">
        <v>204.99442999999999</v>
      </c>
      <c r="L20" s="234">
        <v>19</v>
      </c>
      <c r="M20" s="234">
        <v>12.918229999999999</v>
      </c>
      <c r="N20" s="234">
        <v>151.1</v>
      </c>
      <c r="O20" s="234">
        <v>223.33718999999999</v>
      </c>
      <c r="P20" s="234">
        <v>201.77414999999999</v>
      </c>
      <c r="Q20" s="234">
        <v>199.33436</v>
      </c>
      <c r="R20" s="234">
        <v>177.14</v>
      </c>
      <c r="S20" s="234">
        <v>0</v>
      </c>
      <c r="T20" s="234">
        <v>324.19898999999998</v>
      </c>
      <c r="U20" s="234">
        <v>340.09037000000001</v>
      </c>
      <c r="V20" s="234">
        <v>385.71015</v>
      </c>
      <c r="W20" s="234">
        <v>210.89608000000001</v>
      </c>
      <c r="X20" s="234">
        <v>225</v>
      </c>
      <c r="Y20" s="234">
        <v>65.975800000000007</v>
      </c>
      <c r="Z20" s="234">
        <v>30</v>
      </c>
      <c r="AA20" s="234">
        <v>78.29853</v>
      </c>
      <c r="AB20" s="234">
        <v>590.95015999999998</v>
      </c>
      <c r="AC20" s="234">
        <v>315.14258999999998</v>
      </c>
      <c r="AD20" s="234">
        <v>66.7</v>
      </c>
      <c r="AE20" s="234">
        <v>0</v>
      </c>
      <c r="AF20" s="234">
        <v>110.837</v>
      </c>
      <c r="AG20" s="234">
        <v>0</v>
      </c>
      <c r="AH20" s="60"/>
      <c r="AI20" s="20"/>
    </row>
    <row r="21" spans="1:35" s="22" customFormat="1" ht="53.25" customHeight="1" x14ac:dyDescent="0.25">
      <c r="A21" s="487"/>
      <c r="B21" s="459"/>
      <c r="C21" s="242"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4">
        <v>0</v>
      </c>
      <c r="AC21" s="234">
        <v>0</v>
      </c>
      <c r="AD21" s="234">
        <v>78.12</v>
      </c>
      <c r="AE21" s="234">
        <v>0</v>
      </c>
      <c r="AF21" s="234">
        <v>0</v>
      </c>
      <c r="AG21" s="234">
        <v>0</v>
      </c>
      <c r="AH21" s="64"/>
      <c r="AI21" s="20"/>
    </row>
    <row r="22" spans="1:35" s="26" customFormat="1" ht="18.75" customHeight="1" x14ac:dyDescent="0.25">
      <c r="A22" s="132" t="s">
        <v>156</v>
      </c>
      <c r="B22" s="500" t="s">
        <v>165</v>
      </c>
      <c r="C22" s="501"/>
      <c r="D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2"/>
      <c r="AH22" s="75"/>
    </row>
    <row r="23" spans="1:35" s="131" customFormat="1" ht="112.5" customHeight="1" x14ac:dyDescent="0.25">
      <c r="A23" s="485" t="s">
        <v>157</v>
      </c>
      <c r="B23" s="457" t="s">
        <v>166</v>
      </c>
      <c r="C23" s="57" t="s">
        <v>20</v>
      </c>
      <c r="D23" s="82">
        <f>D24</f>
        <v>122517.36788999999</v>
      </c>
      <c r="E23" s="58">
        <f>E24</f>
        <v>108801.06999999999</v>
      </c>
      <c r="F23" s="58">
        <f>F24</f>
        <v>102711.85634</v>
      </c>
      <c r="G23" s="266">
        <f>G24</f>
        <v>102711.85634</v>
      </c>
      <c r="H23" s="58">
        <f>IFERROR(G23/D23*100,0)</f>
        <v>83.834527388980462</v>
      </c>
      <c r="I23" s="58">
        <f>IFERROR(G23/E23*100,0)</f>
        <v>94.40335130895312</v>
      </c>
      <c r="J23" s="374">
        <f t="shared" ref="J23:AG23" si="9">J24</f>
        <v>17145.027999999998</v>
      </c>
      <c r="K23" s="374">
        <f t="shared" si="9"/>
        <v>8806.2244300000002</v>
      </c>
      <c r="L23" s="374">
        <f t="shared" si="9"/>
        <v>10685.566000000001</v>
      </c>
      <c r="M23" s="374">
        <f t="shared" si="9"/>
        <v>12161.342049999999</v>
      </c>
      <c r="N23" s="374">
        <f t="shared" si="9"/>
        <v>8218.2867600000009</v>
      </c>
      <c r="O23" s="374">
        <f t="shared" si="9"/>
        <v>9820.1337199999998</v>
      </c>
      <c r="P23" s="374">
        <f t="shared" si="9"/>
        <v>12370.266240000001</v>
      </c>
      <c r="Q23" s="374">
        <f t="shared" si="9"/>
        <v>8989.7078399999991</v>
      </c>
      <c r="R23" s="374">
        <f t="shared" si="9"/>
        <v>10407.286</v>
      </c>
      <c r="S23" s="374">
        <f t="shared" si="9"/>
        <v>10470.558940000001</v>
      </c>
      <c r="T23" s="374">
        <f t="shared" si="9"/>
        <v>8216.5519999999997</v>
      </c>
      <c r="U23" s="374">
        <f t="shared" si="9"/>
        <v>9882.2743200000004</v>
      </c>
      <c r="V23" s="374">
        <f t="shared" si="9"/>
        <v>13570.646000000001</v>
      </c>
      <c r="W23" s="374">
        <f t="shared" si="9"/>
        <v>10649.06753</v>
      </c>
      <c r="X23" s="374">
        <f t="shared" si="9"/>
        <v>10001.063</v>
      </c>
      <c r="Y23" s="374">
        <f t="shared" si="9"/>
        <v>8164.5059000000001</v>
      </c>
      <c r="Z23" s="374">
        <f t="shared" si="9"/>
        <v>8268.0120000000006</v>
      </c>
      <c r="AA23" s="374">
        <f t="shared" si="9"/>
        <v>14224.37054</v>
      </c>
      <c r="AB23" s="374">
        <f t="shared" si="9"/>
        <v>9918.3639999999996</v>
      </c>
      <c r="AC23" s="247">
        <f t="shared" si="9"/>
        <v>9543.6710700000003</v>
      </c>
      <c r="AD23" s="247">
        <f t="shared" si="9"/>
        <v>8766.0938900000001</v>
      </c>
      <c r="AE23" s="247">
        <f t="shared" si="9"/>
        <v>0</v>
      </c>
      <c r="AF23" s="247">
        <f t="shared" si="9"/>
        <v>4950.2039999999997</v>
      </c>
      <c r="AG23" s="247">
        <f t="shared" si="9"/>
        <v>0</v>
      </c>
      <c r="AH23" s="378" t="s">
        <v>430</v>
      </c>
      <c r="AI23" s="19"/>
    </row>
    <row r="24" spans="1:35" s="18" customFormat="1" ht="115.5" customHeight="1" x14ac:dyDescent="0.25">
      <c r="A24" s="487"/>
      <c r="B24" s="459"/>
      <c r="C24" s="242"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5">
        <v>17145.027999999998</v>
      </c>
      <c r="K24" s="375">
        <v>8806.2244300000002</v>
      </c>
      <c r="L24" s="375">
        <v>10685.566000000001</v>
      </c>
      <c r="M24" s="375">
        <v>12161.342049999999</v>
      </c>
      <c r="N24" s="375">
        <v>8218.2867600000009</v>
      </c>
      <c r="O24" s="375">
        <v>9820.1337199999998</v>
      </c>
      <c r="P24" s="375">
        <v>12370.266240000001</v>
      </c>
      <c r="Q24" s="375">
        <v>8989.7078399999991</v>
      </c>
      <c r="R24" s="375">
        <v>10407.286</v>
      </c>
      <c r="S24" s="375">
        <v>10470.558940000001</v>
      </c>
      <c r="T24" s="375">
        <v>8216.5519999999997</v>
      </c>
      <c r="U24" s="375">
        <v>9882.2743200000004</v>
      </c>
      <c r="V24" s="375">
        <v>13570.646000000001</v>
      </c>
      <c r="W24" s="375">
        <v>10649.06753</v>
      </c>
      <c r="X24" s="375">
        <v>10001.063</v>
      </c>
      <c r="Y24" s="375">
        <v>8164.5059000000001</v>
      </c>
      <c r="Z24" s="375">
        <v>8268.0120000000006</v>
      </c>
      <c r="AA24" s="375">
        <v>14224.37054</v>
      </c>
      <c r="AB24" s="375">
        <v>9918.3639999999996</v>
      </c>
      <c r="AC24" s="234">
        <v>9543.6710700000003</v>
      </c>
      <c r="AD24" s="375">
        <v>8766.0938900000001</v>
      </c>
      <c r="AE24" s="234">
        <v>0</v>
      </c>
      <c r="AF24" s="234">
        <v>4950.2039999999997</v>
      </c>
      <c r="AG24" s="234">
        <v>0</v>
      </c>
      <c r="AH24" s="381"/>
      <c r="AI24" s="19"/>
    </row>
    <row r="25" spans="1:35" s="10" customFormat="1" x14ac:dyDescent="0.25">
      <c r="C25" s="17"/>
    </row>
  </sheetData>
  <customSheetViews>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7"/>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8"/>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9"/>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10"/>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1"/>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2"/>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20"/>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1"/>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3"/>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4"/>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5"/>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6"/>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7"/>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14"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39</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229">
        <v>45962</v>
      </c>
      <c r="F6" s="22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5"/>
      <c r="B8" s="457"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486"/>
      <c r="B9" s="458"/>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486"/>
      <c r="B10" s="458"/>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487"/>
      <c r="B11" s="459"/>
      <c r="C11" s="299"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413" t="s">
        <v>43</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64"/>
    </row>
    <row r="13" spans="1:35" s="21" customFormat="1" ht="264" customHeight="1" x14ac:dyDescent="0.25">
      <c r="A13" s="485" t="s">
        <v>37</v>
      </c>
      <c r="B13" s="457"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16" t="s">
        <v>415</v>
      </c>
      <c r="AI13" s="23"/>
    </row>
    <row r="14" spans="1:35" s="239" customFormat="1" ht="66" customHeight="1" x14ac:dyDescent="0.25">
      <c r="A14" s="486"/>
      <c r="B14" s="458"/>
      <c r="C14" s="232" t="s">
        <v>21</v>
      </c>
      <c r="D14" s="233">
        <f>SUM(J14,L14,N14,P14,R14,T14,V14,X14,Z14,AB14,AD14,AF14)</f>
        <v>447602.96953</v>
      </c>
      <c r="E14" s="233">
        <f>J14+L14+N14+P14+R14+T14+V14+X14+Z14+AB14</f>
        <v>418925.27953</v>
      </c>
      <c r="F14" s="240">
        <f>G14</f>
        <v>383673.27847999998</v>
      </c>
      <c r="G14" s="233">
        <f>SUM(K14,M14,O14,Q14,S14,U14,W14,Y14,AA14,AC14,AE14,AG14)</f>
        <v>383673.27847999998</v>
      </c>
      <c r="H14" s="233">
        <f>IFERROR(G14/D14*100,0)</f>
        <v>85.717321956749174</v>
      </c>
      <c r="I14" s="233">
        <f>IFERROR(G14/E14*100,0)</f>
        <v>91.585133967195802</v>
      </c>
      <c r="J14" s="234">
        <v>19745.810000000001</v>
      </c>
      <c r="K14" s="234">
        <v>16225</v>
      </c>
      <c r="L14" s="234">
        <v>32146.23</v>
      </c>
      <c r="M14" s="237">
        <v>26753.46</v>
      </c>
      <c r="N14" s="234">
        <v>38451.609530000002</v>
      </c>
      <c r="O14" s="237">
        <v>34921.128479999999</v>
      </c>
      <c r="P14" s="234">
        <v>71688.37</v>
      </c>
      <c r="Q14" s="234">
        <f>10207.02+65222.8</f>
        <v>75429.820000000007</v>
      </c>
      <c r="R14" s="234">
        <f>9941.25+7319.9</f>
        <v>17261.150000000001</v>
      </c>
      <c r="S14" s="234">
        <v>15329.3</v>
      </c>
      <c r="T14" s="234">
        <v>44282.53</v>
      </c>
      <c r="U14" s="234">
        <v>37215.589999999997</v>
      </c>
      <c r="V14" s="234">
        <v>31493.71</v>
      </c>
      <c r="W14" s="234">
        <v>21999.46</v>
      </c>
      <c r="X14" s="234">
        <v>35301.93</v>
      </c>
      <c r="Y14" s="234">
        <v>34812.5</v>
      </c>
      <c r="Z14" s="234">
        <v>81239.399999999994</v>
      </c>
      <c r="AA14" s="234">
        <v>84682.05</v>
      </c>
      <c r="AB14" s="234">
        <v>47314.54</v>
      </c>
      <c r="AC14" s="234">
        <v>36304.97</v>
      </c>
      <c r="AD14" s="234">
        <v>11270.91</v>
      </c>
      <c r="AE14" s="234">
        <v>0</v>
      </c>
      <c r="AF14" s="234">
        <v>17406.78</v>
      </c>
      <c r="AG14" s="234">
        <v>0</v>
      </c>
      <c r="AH14" s="372" t="s">
        <v>416</v>
      </c>
      <c r="AI14" s="238"/>
    </row>
    <row r="15" spans="1:35" s="236" customFormat="1" ht="58.5" customHeight="1" x14ac:dyDescent="0.25">
      <c r="A15" s="487"/>
      <c r="B15" s="459"/>
      <c r="C15" s="232" t="s">
        <v>40</v>
      </c>
      <c r="D15" s="233">
        <f>SUM(J15,L15,N15,P15,R15,T15,V15,X15,Z15,AB15,AD15,AF15)</f>
        <v>4811.9979999999996</v>
      </c>
      <c r="E15" s="233">
        <f>J15+L15+N15+P15+R15+T15+V15+X15+Z15+AB15</f>
        <v>4143.0139999999992</v>
      </c>
      <c r="F15" s="241">
        <f>G15</f>
        <v>1935.33</v>
      </c>
      <c r="G15" s="233">
        <f>SUM(K15,M15,O15,Q15,S15,U15,W15,Y15,AA15,AC15,AE15,AG15)</f>
        <v>1935.33</v>
      </c>
      <c r="H15" s="233">
        <f>IFERROR(G15/D15*100,0)</f>
        <v>40.218844646236349</v>
      </c>
      <c r="I15" s="233">
        <f>IFERROR(G15/E15*100,0)</f>
        <v>46.713093414601069</v>
      </c>
      <c r="J15" s="234">
        <v>405.21</v>
      </c>
      <c r="K15" s="234">
        <v>95.28</v>
      </c>
      <c r="L15" s="234">
        <v>440.59</v>
      </c>
      <c r="M15" s="234">
        <v>74.86</v>
      </c>
      <c r="N15" s="234">
        <v>316.95</v>
      </c>
      <c r="O15" s="234">
        <v>16.68</v>
      </c>
      <c r="P15" s="234">
        <v>415.02</v>
      </c>
      <c r="Q15" s="234">
        <v>154.47</v>
      </c>
      <c r="R15" s="234">
        <v>377.0889999999996</v>
      </c>
      <c r="S15" s="234">
        <v>150.27000000000001</v>
      </c>
      <c r="T15" s="234">
        <v>456.59200000000021</v>
      </c>
      <c r="U15" s="234">
        <v>193.52</v>
      </c>
      <c r="V15" s="234">
        <v>497.37</v>
      </c>
      <c r="W15" s="234">
        <v>245.4</v>
      </c>
      <c r="X15" s="234">
        <v>579.06700000000012</v>
      </c>
      <c r="Y15" s="234">
        <v>287.62</v>
      </c>
      <c r="Z15" s="234">
        <v>352.53300000000002</v>
      </c>
      <c r="AA15" s="234">
        <v>436.59</v>
      </c>
      <c r="AB15" s="234">
        <v>302.59300000000007</v>
      </c>
      <c r="AC15" s="234">
        <v>280.64</v>
      </c>
      <c r="AD15" s="234">
        <v>316.916</v>
      </c>
      <c r="AE15" s="234">
        <v>0</v>
      </c>
      <c r="AF15" s="234">
        <v>352.06800000000032</v>
      </c>
      <c r="AG15" s="234">
        <v>0</v>
      </c>
      <c r="AH15" s="300"/>
      <c r="AI15" s="235"/>
    </row>
    <row r="16" spans="1:35" s="18" customFormat="1" ht="21" customHeight="1" x14ac:dyDescent="0.25">
      <c r="A16" s="68"/>
      <c r="B16" s="413" t="s">
        <v>42</v>
      </c>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4"/>
      <c r="AF16" s="414"/>
      <c r="AG16" s="415"/>
      <c r="AH16" s="46"/>
      <c r="AI16" s="19"/>
    </row>
    <row r="17" spans="1:35" s="21" customFormat="1" ht="195" customHeight="1" x14ac:dyDescent="0.25">
      <c r="A17" s="485" t="s">
        <v>38</v>
      </c>
      <c r="B17" s="457"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371" t="s">
        <v>414</v>
      </c>
      <c r="AI17" s="20"/>
    </row>
    <row r="18" spans="1:35" s="251" customFormat="1" ht="82.5" customHeight="1" x14ac:dyDescent="0.25">
      <c r="A18" s="486"/>
      <c r="B18" s="458"/>
      <c r="C18" s="232" t="s">
        <v>22</v>
      </c>
      <c r="D18" s="233">
        <f>SUM(J18,L18,N18,P18,R18,T18,V18,X18,Z18,AB18,AD18,AF18)</f>
        <v>5242.6965000000009</v>
      </c>
      <c r="E18" s="233">
        <f>J18+L18+N18+P18+R18+T18+V18+X18+Z18+AB18</f>
        <v>5233.7880000000005</v>
      </c>
      <c r="F18" s="233">
        <f>G18</f>
        <v>4096.37</v>
      </c>
      <c r="G18" s="233">
        <f>SUM(K18,M18,O18,Q18,S18,U18,W18,Y18,AA18,AC18,AE18,AG18)</f>
        <v>4096.37</v>
      </c>
      <c r="H18" s="233">
        <f>IFERROR(G18/D18*100,0)</f>
        <v>78.134791895735319</v>
      </c>
      <c r="I18" s="233">
        <f>IFERROR(G18/E18*100,0)</f>
        <v>78.267786161762757</v>
      </c>
      <c r="J18" s="252">
        <v>300</v>
      </c>
      <c r="K18" s="252"/>
      <c r="L18" s="234">
        <v>133.5</v>
      </c>
      <c r="M18" s="234">
        <v>433.5</v>
      </c>
      <c r="N18" s="234"/>
      <c r="O18" s="234"/>
      <c r="P18" s="234">
        <f>1360150/1000</f>
        <v>1360.15</v>
      </c>
      <c r="Q18" s="234"/>
      <c r="R18" s="234">
        <f>1402969.5/1000</f>
        <v>1402.9694999999999</v>
      </c>
      <c r="S18" s="234">
        <v>1331.51</v>
      </c>
      <c r="T18" s="234">
        <f>1059319.5/1000</f>
        <v>1059.3195000000001</v>
      </c>
      <c r="U18" s="234">
        <v>1471.62</v>
      </c>
      <c r="V18" s="234">
        <f>2969.5/1000</f>
        <v>2.9695</v>
      </c>
      <c r="W18" s="234">
        <v>2.97</v>
      </c>
      <c r="X18" s="234">
        <f>2969.5/1000</f>
        <v>2.9695</v>
      </c>
      <c r="Y18" s="234">
        <v>2.97</v>
      </c>
      <c r="Z18" s="234">
        <v>853.82</v>
      </c>
      <c r="AA18" s="234">
        <v>853.54</v>
      </c>
      <c r="AB18" s="234">
        <v>118.09</v>
      </c>
      <c r="AC18" s="234">
        <v>0.26</v>
      </c>
      <c r="AD18" s="234">
        <f>2969.5/1000</f>
        <v>2.9695</v>
      </c>
      <c r="AE18" s="234"/>
      <c r="AF18" s="234">
        <f>5939/1000</f>
        <v>5.9390000000000001</v>
      </c>
      <c r="AG18" s="234"/>
      <c r="AH18" s="370"/>
      <c r="AI18" s="250"/>
    </row>
    <row r="19" spans="1:35" s="236" customFormat="1" ht="92.25" customHeight="1" x14ac:dyDescent="0.25">
      <c r="A19" s="487"/>
      <c r="B19" s="459"/>
      <c r="C19" s="232" t="s">
        <v>21</v>
      </c>
      <c r="D19" s="233">
        <f>SUM(J19,L19,N19,P19,R19,T19,V19,X19,Z19,AB19,AD19,AF19)</f>
        <v>12682.300000000001</v>
      </c>
      <c r="E19" s="233">
        <f>J19+L19+N19+P19+R19+T19+V19+X19+Z19+AB19</f>
        <v>12682.300000000001</v>
      </c>
      <c r="F19" s="233">
        <f>G19</f>
        <v>8854.39</v>
      </c>
      <c r="G19" s="233">
        <f>SUM(K19,M19,O19,Q19,S19,U19,W19,Y19,AA19,AC19,AE19,AG19)</f>
        <v>8854.39</v>
      </c>
      <c r="H19" s="233">
        <f>IFERROR(G19/D19*100,0)</f>
        <v>69.816910181907048</v>
      </c>
      <c r="I19" s="233">
        <f>IFERROR(G19/E19*100,0)</f>
        <v>69.816910181907048</v>
      </c>
      <c r="J19" s="234">
        <v>0</v>
      </c>
      <c r="K19" s="234">
        <v>0</v>
      </c>
      <c r="L19" s="234">
        <v>1071.6500000000001</v>
      </c>
      <c r="M19" s="234">
        <v>1071.6500000000001</v>
      </c>
      <c r="N19" s="234">
        <v>1168.7</v>
      </c>
      <c r="O19" s="234">
        <v>1168.7</v>
      </c>
      <c r="P19" s="234">
        <v>1360.15</v>
      </c>
      <c r="Q19" s="234">
        <v>1360.15</v>
      </c>
      <c r="R19" s="234">
        <v>1000</v>
      </c>
      <c r="S19" s="234">
        <v>0</v>
      </c>
      <c r="T19" s="234">
        <v>2468.65</v>
      </c>
      <c r="U19" s="234">
        <v>0</v>
      </c>
      <c r="V19" s="234">
        <v>1456.35</v>
      </c>
      <c r="W19" s="234">
        <v>2702.25</v>
      </c>
      <c r="X19" s="234">
        <v>1487.35</v>
      </c>
      <c r="Y19" s="234">
        <v>1199.9000000000001</v>
      </c>
      <c r="Z19" s="234">
        <v>1000</v>
      </c>
      <c r="AA19" s="234">
        <v>316.58</v>
      </c>
      <c r="AB19" s="234">
        <v>1669.45</v>
      </c>
      <c r="AC19" s="234">
        <v>1035.1600000000001</v>
      </c>
      <c r="AD19" s="234">
        <v>0</v>
      </c>
      <c r="AE19" s="234"/>
      <c r="AF19" s="234"/>
      <c r="AG19" s="234"/>
      <c r="AH19" s="370"/>
      <c r="AI19" s="235"/>
    </row>
  </sheetData>
  <customSheetViews>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2"/>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4"/>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pageSetup paperSize="9"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Normal="90" workbookViewId="0">
      <pane xSplit="6" ySplit="7" topLeftCell="G8" activePane="bottomRight" state="frozen"/>
      <selection pane="topRight" activeCell="G1" sqref="G1"/>
      <selection pane="bottomLeft" activeCell="A8" sqref="A8"/>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24" customHeight="1" x14ac:dyDescent="0.25">
      <c r="C3" s="471" t="s">
        <v>108</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10"/>
      <c r="B8" s="463" t="s">
        <v>23</v>
      </c>
      <c r="C8" s="69" t="s">
        <v>20</v>
      </c>
      <c r="D8" s="70">
        <f>D9+D10</f>
        <v>29798.3</v>
      </c>
      <c r="E8" s="70">
        <f t="shared" ref="E8:G8" si="0">E9+E10</f>
        <v>24111.611999999997</v>
      </c>
      <c r="F8" s="70">
        <f>F9+F10</f>
        <v>26296.468130000001</v>
      </c>
      <c r="G8" s="70">
        <f t="shared" si="0"/>
        <v>26296.468130000001</v>
      </c>
      <c r="H8" s="70">
        <f>IFERROR(G8/D8*100,0)</f>
        <v>88.248215938493146</v>
      </c>
      <c r="I8" s="70">
        <f>IFERROR(G8/E8*100,0)</f>
        <v>109.06142704187512</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9884.5784199999998</v>
      </c>
      <c r="AB8" s="71">
        <f t="shared" si="1"/>
        <v>1668.9380000000001</v>
      </c>
      <c r="AC8" s="71">
        <f t="shared" si="1"/>
        <v>1639.47171</v>
      </c>
      <c r="AD8" s="71">
        <f t="shared" si="1"/>
        <v>1420.425</v>
      </c>
      <c r="AE8" s="71">
        <f t="shared" si="1"/>
        <v>2000</v>
      </c>
      <c r="AF8" s="71">
        <f t="shared" si="1"/>
        <v>1372.9880000000001</v>
      </c>
      <c r="AG8" s="71">
        <f t="shared" si="1"/>
        <v>0</v>
      </c>
      <c r="AH8" s="72"/>
    </row>
    <row r="9" spans="1:35" s="44" customFormat="1" ht="44.25" customHeight="1" x14ac:dyDescent="0.25">
      <c r="A9" s="433"/>
      <c r="B9" s="464"/>
      <c r="C9" s="73" t="s">
        <v>22</v>
      </c>
      <c r="D9" s="74">
        <f>J9+L9+N9+P9+R9+T9+V9+X9+Z9+AB9+AD9+AF9</f>
        <v>4313.7</v>
      </c>
      <c r="E9" s="74">
        <f t="shared" ref="E9" si="2">J9</f>
        <v>0</v>
      </c>
      <c r="F9" s="74">
        <f>G9</f>
        <v>4268.7</v>
      </c>
      <c r="G9" s="74">
        <f>K9+M9+O9+Q9+S9+U9+W9+Y9+AA9+AC9+AE9+AG9</f>
        <v>4268.7</v>
      </c>
      <c r="H9" s="74">
        <f>IFERROR(G9/D9*100,0)</f>
        <v>98.95681201752555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0</v>
      </c>
      <c r="AH9" s="75"/>
    </row>
    <row r="10" spans="1:35" s="44" customFormat="1" ht="37.5" customHeight="1" x14ac:dyDescent="0.25">
      <c r="A10" s="411"/>
      <c r="B10" s="465"/>
      <c r="C10" s="73" t="s">
        <v>21</v>
      </c>
      <c r="D10" s="74">
        <f t="shared" ref="D10" si="4">J10+L10+N10+P10+R10+T10+V10+X10+Z10+AB10+AD10+AF10</f>
        <v>25484.6</v>
      </c>
      <c r="E10" s="74">
        <f>J10+L10+N10+P10+R10+T10+V10+X10+Z10+AB10+AD10</f>
        <v>24111.611999999997</v>
      </c>
      <c r="F10" s="74">
        <f>G10</f>
        <v>22027.76813</v>
      </c>
      <c r="G10" s="74">
        <f>K10+M10+O10+Q10+S10+U10+W10+Y10+AA10+AC10+AE10+AG10</f>
        <v>22027.76813</v>
      </c>
      <c r="H10" s="74">
        <f>IFERROR(G10/D10*100,0)</f>
        <v>86.435604757382904</v>
      </c>
      <c r="I10" s="74">
        <f>IFERROR(G10/E10*100,0)</f>
        <v>91.357509112207026</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1127.702</v>
      </c>
      <c r="AA10" s="74">
        <f t="shared" si="5"/>
        <v>5615.87842</v>
      </c>
      <c r="AB10" s="74">
        <f t="shared" si="5"/>
        <v>1668.9380000000001</v>
      </c>
      <c r="AC10" s="74">
        <f t="shared" si="5"/>
        <v>1639.47171</v>
      </c>
      <c r="AD10" s="74">
        <f t="shared" si="5"/>
        <v>1420.425</v>
      </c>
      <c r="AE10" s="74">
        <f t="shared" si="5"/>
        <v>2000</v>
      </c>
      <c r="AF10" s="74">
        <f t="shared" si="5"/>
        <v>1372.9880000000001</v>
      </c>
      <c r="AG10" s="74">
        <f t="shared" si="5"/>
        <v>0</v>
      </c>
      <c r="AH10" s="75"/>
    </row>
    <row r="11" spans="1:35" s="47" customFormat="1" ht="18.75" customHeight="1" x14ac:dyDescent="0.25">
      <c r="A11" s="107"/>
      <c r="B11" s="413" t="s">
        <v>102</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50" customFormat="1" ht="25.5" customHeight="1" x14ac:dyDescent="0.25">
      <c r="A12" s="451" t="s">
        <v>103</v>
      </c>
      <c r="B12" s="457" t="s">
        <v>104</v>
      </c>
      <c r="C12" s="57" t="s">
        <v>20</v>
      </c>
      <c r="D12" s="58">
        <f>D14+D13</f>
        <v>10342.5</v>
      </c>
      <c r="E12" s="58">
        <f t="shared" ref="E12:G12" si="6">E14+E13</f>
        <v>10342.5</v>
      </c>
      <c r="F12" s="384">
        <f t="shared" si="6"/>
        <v>9183.3189999999995</v>
      </c>
      <c r="G12" s="58">
        <f t="shared" si="6"/>
        <v>9183.3189999999995</v>
      </c>
      <c r="H12" s="58">
        <f t="shared" ref="H12" si="7">IFERROR(G12/D12*100,0)</f>
        <v>88.792061880589785</v>
      </c>
      <c r="I12" s="58">
        <f>IFERROR(G12/E12*100,0)</f>
        <v>88.792061880589785</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2000</v>
      </c>
      <c r="AF12" s="59">
        <f t="shared" si="8"/>
        <v>0</v>
      </c>
      <c r="AG12" s="59">
        <f t="shared" si="8"/>
        <v>0</v>
      </c>
      <c r="AH12" s="60"/>
      <c r="AI12" s="49"/>
    </row>
    <row r="13" spans="1:35" s="44" customFormat="1" ht="51.75" customHeight="1" x14ac:dyDescent="0.25">
      <c r="A13" s="452"/>
      <c r="B13" s="458"/>
      <c r="C13" s="73" t="s">
        <v>22</v>
      </c>
      <c r="D13" s="74">
        <f>SUM(J13,L13,N13,P13,R13,T13,V13,X13,Z13,AB13,AD13,AF13)</f>
        <v>4313.7</v>
      </c>
      <c r="E13" s="74">
        <f>J13+L13+N13+P13+R13+T13+V13+X13+Z13</f>
        <v>4313.7</v>
      </c>
      <c r="F13" s="74">
        <f>G13</f>
        <v>4268.7</v>
      </c>
      <c r="G13" s="74">
        <f>SUM(K13,M13,O13,Q13,S13,U13,W13,Y13,AA13,AC13,AE13,AG13)</f>
        <v>4268.7</v>
      </c>
      <c r="H13" s="74">
        <f>IFERROR(G13/D13*100,0)</f>
        <v>98.95681201752555</v>
      </c>
      <c r="I13" s="74">
        <f>IFERROR(G13/E13*100,0)</f>
        <v>98.95681201752555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0</v>
      </c>
      <c r="AH13" s="72"/>
      <c r="AI13" s="51"/>
    </row>
    <row r="14" spans="1:35" s="44" customFormat="1" ht="32.25" customHeight="1" x14ac:dyDescent="0.25">
      <c r="A14" s="422"/>
      <c r="B14" s="458"/>
      <c r="C14" s="73" t="s">
        <v>21</v>
      </c>
      <c r="D14" s="74">
        <f>SUM(J14,L14,N14,P14,R14,T14,V14,X14,Z14,AB14,AD14,AF14)</f>
        <v>6028.8</v>
      </c>
      <c r="E14" s="74">
        <f>J14+L14+N14+P14+R14+T14+V14+X14+Z14</f>
        <v>6028.8</v>
      </c>
      <c r="F14" s="74">
        <f>G14</f>
        <v>4914.6190000000006</v>
      </c>
      <c r="G14" s="74">
        <f>SUM(K14,M14,O14,Q14,S14,U14,W14,Y14,AA14,AC14,AE14,AG14)</f>
        <v>4914.6190000000006</v>
      </c>
      <c r="H14" s="74">
        <f>IFERROR(G14/D14*100,0)</f>
        <v>81.519025345010618</v>
      </c>
      <c r="I14" s="74">
        <f>IFERROR(G14/E14*100,0)</f>
        <v>81.519025345010618</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2000</v>
      </c>
      <c r="AF14" s="67">
        <f t="shared" si="10"/>
        <v>0</v>
      </c>
      <c r="AG14" s="67">
        <f t="shared" si="10"/>
        <v>0</v>
      </c>
      <c r="AH14" s="72"/>
      <c r="AI14" s="51"/>
    </row>
    <row r="15" spans="1:35" s="50" customFormat="1" ht="27" customHeight="1" x14ac:dyDescent="0.25">
      <c r="A15" s="451"/>
      <c r="B15" s="449" t="s">
        <v>105</v>
      </c>
      <c r="C15" s="57" t="s">
        <v>20</v>
      </c>
      <c r="D15" s="58">
        <f>D17+D16</f>
        <v>7742.5</v>
      </c>
      <c r="E15" s="58">
        <f t="shared" ref="E15:F15" si="11">E17+E16</f>
        <v>7742.5</v>
      </c>
      <c r="F15" s="58">
        <f t="shared" si="11"/>
        <v>7183.3189999999995</v>
      </c>
      <c r="G15" s="58">
        <f>G17+G16</f>
        <v>7183.3189999999995</v>
      </c>
      <c r="H15" s="58">
        <f t="shared" ref="H15" si="12">IFERROR(G15/D15*100,0)</f>
        <v>92.777772037455591</v>
      </c>
      <c r="I15" s="58">
        <f t="shared" ref="I15" si="13">IFERROR(G15/E15*100,0)</f>
        <v>92.777772037455591</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0</v>
      </c>
      <c r="AF15" s="59">
        <f t="shared" si="14"/>
        <v>0</v>
      </c>
      <c r="AG15" s="59">
        <f t="shared" si="14"/>
        <v>0</v>
      </c>
      <c r="AH15" s="60"/>
      <c r="AI15" s="49"/>
    </row>
    <row r="16" spans="1:35" s="50" customFormat="1" ht="54" customHeight="1" x14ac:dyDescent="0.25">
      <c r="A16" s="452"/>
      <c r="B16" s="450"/>
      <c r="C16" s="61" t="s">
        <v>22</v>
      </c>
      <c r="D16" s="62">
        <f>SUM(J16,L16,N16,P16,R16,T16,V16,X16,Z16,AB16,AD16,AF16)</f>
        <v>4313.7</v>
      </c>
      <c r="E16" s="74">
        <f>J16+L16+N16+P16+R16+T16+V16+X16+Z16+AB16+AD16</f>
        <v>4313.7</v>
      </c>
      <c r="F16" s="62">
        <f>G16</f>
        <v>4268.7</v>
      </c>
      <c r="G16" s="62">
        <f>SUM(K16,M16,O16,Q16,S16,U16,W16,Y16,AA16,AC16,AE16,AG16)</f>
        <v>4268.7</v>
      </c>
      <c r="H16" s="62">
        <f>IFERROR(G16/D16*100,0)</f>
        <v>98.95681201752555</v>
      </c>
      <c r="I16" s="62">
        <f>IFERROR(G16/E16*100,0)</f>
        <v>98.95681201752555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54">
        <v>0</v>
      </c>
      <c r="AE16" s="154">
        <v>0</v>
      </c>
      <c r="AF16" s="63">
        <v>0</v>
      </c>
      <c r="AG16" s="63">
        <v>0</v>
      </c>
      <c r="AH16" s="60" t="s">
        <v>460</v>
      </c>
      <c r="AI16" s="49"/>
    </row>
    <row r="17" spans="1:35" s="50" customFormat="1" ht="42" customHeight="1" x14ac:dyDescent="0.25">
      <c r="A17" s="422"/>
      <c r="B17" s="450"/>
      <c r="C17" s="61" t="s">
        <v>21</v>
      </c>
      <c r="D17" s="62">
        <f>SUM(J17,L17,N17,P17,R17,T17,V17,X17,Z17,AB17,AD17,AF17)</f>
        <v>3428.8</v>
      </c>
      <c r="E17" s="74">
        <f>J17+L17+N17+P17+R17+T17+V17+X17+Z17+AB17+AD17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343"/>
      <c r="AI17" s="49"/>
    </row>
    <row r="18" spans="1:35" s="50" customFormat="1" ht="42.75" customHeight="1" x14ac:dyDescent="0.25">
      <c r="A18" s="422"/>
      <c r="B18" s="449"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 t="shared" si="18"/>
        <v>0</v>
      </c>
      <c r="AG18" s="59">
        <f t="shared" si="18"/>
        <v>0</v>
      </c>
      <c r="AH18" s="60"/>
      <c r="AI18" s="49"/>
    </row>
    <row r="19" spans="1:35" s="50" customFormat="1" ht="58.5" hidden="1" customHeight="1" x14ac:dyDescent="0.25">
      <c r="A19" s="422"/>
      <c r="B19" s="450"/>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122.25" customHeight="1" x14ac:dyDescent="0.25">
      <c r="A20" s="423"/>
      <c r="B20" s="450"/>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461</v>
      </c>
      <c r="AI20" s="49"/>
    </row>
    <row r="21" spans="1:35" s="42" customFormat="1" ht="27" customHeight="1" x14ac:dyDescent="0.25">
      <c r="A21" s="410" t="s">
        <v>37</v>
      </c>
      <c r="B21" s="463" t="s">
        <v>107</v>
      </c>
      <c r="C21" s="69" t="s">
        <v>20</v>
      </c>
      <c r="D21" s="70">
        <f>D22</f>
        <v>19455.8</v>
      </c>
      <c r="E21" s="70">
        <f t="shared" ref="E21:G21" si="19">E22</f>
        <v>18082.811999999998</v>
      </c>
      <c r="F21" s="385">
        <f t="shared" si="19"/>
        <v>17113.149130000002</v>
      </c>
      <c r="G21" s="70">
        <f t="shared" si="19"/>
        <v>17113.149130000002</v>
      </c>
      <c r="H21" s="70">
        <f t="shared" ref="H21" si="20">IFERROR(G21/D21*100,0)</f>
        <v>87.95911311793914</v>
      </c>
      <c r="I21" s="70">
        <f t="shared" ref="I21:I22" si="21">IFERROR(G21/E21*100,0)</f>
        <v>94.637654420120072</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1127.702</v>
      </c>
      <c r="AA21" s="71">
        <f t="shared" si="22"/>
        <v>2701.2594199999999</v>
      </c>
      <c r="AB21" s="71">
        <f t="shared" si="22"/>
        <v>1668.9380000000001</v>
      </c>
      <c r="AC21" s="71">
        <f t="shared" si="22"/>
        <v>1639.47171</v>
      </c>
      <c r="AD21" s="393">
        <f t="shared" si="22"/>
        <v>1420.425</v>
      </c>
      <c r="AE21" s="393">
        <f t="shared" si="22"/>
        <v>0</v>
      </c>
      <c r="AF21" s="71">
        <f t="shared" si="22"/>
        <v>1372.9880000000001</v>
      </c>
      <c r="AG21" s="71">
        <f t="shared" si="22"/>
        <v>0</v>
      </c>
      <c r="AH21" s="72"/>
      <c r="AI21" s="51"/>
    </row>
    <row r="22" spans="1:35" s="44" customFormat="1" ht="111.75" customHeight="1" x14ac:dyDescent="0.25">
      <c r="A22" s="411"/>
      <c r="B22" s="465"/>
      <c r="C22" s="73" t="s">
        <v>21</v>
      </c>
      <c r="D22" s="74">
        <f>SUM(J22,L22,N22,P22,R22,T22,V22,X22,Z22,AB22,AD22,AF22)</f>
        <v>19455.8</v>
      </c>
      <c r="E22" s="74">
        <f>J22+L22+N22+P22+R22+T22+V22+X22+Z22+AB22+AD22</f>
        <v>18082.811999999998</v>
      </c>
      <c r="F22" s="74">
        <f>G22</f>
        <v>17113.149130000002</v>
      </c>
      <c r="G22" s="74">
        <f>SUM(K22,M22,O22,Q22,S22,U22,W22,Y22,AA22,AC22,AE22,AG22)</f>
        <v>17113.149130000002</v>
      </c>
      <c r="H22" s="74">
        <f>IFERROR(G22/D22*100,0)</f>
        <v>87.95911311793914</v>
      </c>
      <c r="I22" s="74">
        <f t="shared" si="21"/>
        <v>94.637654420120072</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1639.47171</v>
      </c>
      <c r="AD22" s="67">
        <v>1420.425</v>
      </c>
      <c r="AE22" s="67">
        <v>0</v>
      </c>
      <c r="AF22" s="67">
        <v>1372.9880000000001</v>
      </c>
      <c r="AG22" s="67">
        <v>0</v>
      </c>
      <c r="AH22" s="75"/>
      <c r="AI22" s="51"/>
    </row>
    <row r="33" spans="34:34" x14ac:dyDescent="0.25">
      <c r="AH33" s="392" t="s">
        <v>459</v>
      </c>
    </row>
  </sheetData>
  <customSheetViews>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1"/>
    </customSheetView>
    <customSheetView guid="{C282AA4E-1BB5-4296-9AC6-844C0F88E5FC}" scale="53" hiddenRows="1">
      <pane xSplit="6" ySplit="7" topLeftCell="Z8" activePane="bottomRight" state="frozen"/>
      <selection pane="bottomRight" activeCell="AH20" sqref="AH20"/>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5"/>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6"/>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0"/>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11"/>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6"/>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3"/>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4"/>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6"/>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B686A221-D885-4536-BEAC-E7F4BBC02150}">
      <pageMargins left="0.7" right="0.7" top="0.75" bottom="0.75" header="0.3" footer="0.3"/>
    </customSheetView>
    <customSheetView guid="{C282AA4E-1BB5-4296-9AC6-844C0F88E5FC}">
      <pageMargins left="0.7" right="0.7" top="0.75" bottom="0.75" header="0.3" footer="0.3"/>
    </customSheetView>
    <customSheetView guid="{30B635D9-57DB-47D5-8A0F-4B30DD769960}">
      <pageMargins left="0.7" right="0.7" top="0.75" bottom="0.75" header="0.3" footer="0.3"/>
    </customSheetView>
    <customSheetView guid="{F528EF6A-C113-49B5-B25F-D660F898CBFB}">
      <pageMargins left="0.7" right="0.7" top="0.75" bottom="0.75" header="0.3" footer="0.3"/>
    </customSheetView>
    <customSheetView guid="{B6B60ED6-A6CC-4DA7-A8CA-5E6DB52D5A87}">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AFADB96A-0516-43C1-9F1B-0604F3CAC04A}">
      <pageMargins left="0.7" right="0.7" top="0.75" bottom="0.75" header="0.3" footer="0.3"/>
    </customSheetView>
    <customSheetView guid="{133BB3F8-8DD4-4AEF-8CD6-A5FB14681329}">
      <pageMargins left="0.7" right="0.7" top="0.75" bottom="0.75" header="0.3" footer="0.3"/>
    </customSheetView>
    <customSheetView guid="{5DF2C78B-5EE4-439D-8D72-8D3A913B65F9}">
      <pageMargins left="0.7" right="0.7" top="0.75" bottom="0.75" header="0.3" footer="0.3"/>
    </customSheetView>
    <customSheetView guid="{A4AF2100-C59D-4F60-9EAB-56D9103463F7}">
      <pageMargins left="0.7" right="0.7" top="0.75" bottom="0.75" header="0.3" footer="0.3"/>
    </customSheetView>
    <customSheetView guid="{4E221C17-6DAB-4FFA-B18C-35D4D85AF6E8}">
      <pageMargins left="0.7" right="0.7" top="0.75" bottom="0.75" header="0.3" footer="0.3"/>
    </customSheetView>
    <customSheetView guid="{AB9978E4-895D-4050-8F07-2484E22632D1}">
      <pageMargins left="0.7" right="0.7" top="0.75" bottom="0.75" header="0.3" footer="0.3"/>
    </customSheetView>
    <customSheetView guid="{2940A182-D1A7-43C5-8D6E-965BED4371B0}">
      <pageMargins left="0.7" right="0.7" top="0.75" bottom="0.75" header="0.3" footer="0.3"/>
    </customSheetView>
    <customSheetView guid="{BBF6B43F-E0FC-43DF-B91C-674F6AB4B556}">
      <pageMargins left="0.7" right="0.7" top="0.75" bottom="0.75" header="0.3" footer="0.3"/>
    </customSheetView>
    <customSheetView guid="{996EC2F0-F6EC-4E63-A83E-34865157BD8D}">
      <pageMargins left="0.7" right="0.7" top="0.75" bottom="0.75" header="0.3" footer="0.3"/>
    </customSheetView>
    <customSheetView guid="{60A1F930-4BEC-460A-8E14-01E47F6DD055}">
      <pageMargins left="0.7" right="0.7" top="0.75" bottom="0.75" header="0.3" footer="0.3"/>
    </customSheetView>
    <customSheetView guid="{21E1D423-7B38-4272-8354-09B4DB62C9EB}">
      <pageMargins left="0.7" right="0.7" top="0.75" bottom="0.75" header="0.3" footer="0.3"/>
    </customSheetView>
    <customSheetView guid="{EA46B61D-849C-4795-A4FF-F8F1740022EB}">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V18" activePane="bottomRight" state="frozen"/>
      <selection pane="topRight" activeCell="G1" sqref="G1"/>
      <selection pane="bottomLeft" activeCell="A8" sqref="A8"/>
      <selection pane="bottomRight" activeCell="AH14" sqref="AH14:AH1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31.5" x14ac:dyDescent="0.25">
      <c r="C3" s="471" t="s">
        <v>111</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33" customForma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98"/>
      <c r="E5" s="498"/>
      <c r="F5" s="498"/>
      <c r="G5" s="498"/>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3"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10"/>
      <c r="B8" s="463" t="s">
        <v>23</v>
      </c>
      <c r="C8" s="69" t="s">
        <v>20</v>
      </c>
      <c r="D8" s="70">
        <f>D9+D10+D11</f>
        <v>884569.37000000011</v>
      </c>
      <c r="E8" s="70">
        <f>E9+E10+E11</f>
        <v>881819.37000000011</v>
      </c>
      <c r="F8" s="70">
        <f t="shared" ref="F8:G8" si="0">F9+F10+F11</f>
        <v>739821.33000000007</v>
      </c>
      <c r="G8" s="70">
        <f t="shared" si="0"/>
        <v>739821.33000000007</v>
      </c>
      <c r="H8" s="70">
        <f>IFERROR(G8/D8*100,0)</f>
        <v>83.636326905599262</v>
      </c>
      <c r="I8" s="70">
        <f>IFERROR(G8/E8*100,0)</f>
        <v>83.897151181879792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80136.289999999994</v>
      </c>
      <c r="AC8" s="71">
        <f t="shared" si="1"/>
        <v>22035.46</v>
      </c>
      <c r="AD8" s="71">
        <f t="shared" si="1"/>
        <v>17171.73</v>
      </c>
      <c r="AE8" s="71">
        <f t="shared" si="1"/>
        <v>1263.9000000000001</v>
      </c>
      <c r="AF8" s="71">
        <f t="shared" si="1"/>
        <v>2750</v>
      </c>
      <c r="AG8" s="71">
        <f t="shared" si="1"/>
        <v>0</v>
      </c>
      <c r="AH8" s="344"/>
    </row>
    <row r="9" spans="1:35" s="44" customFormat="1" ht="31.5" x14ac:dyDescent="0.25">
      <c r="A9" s="433"/>
      <c r="B9" s="464"/>
      <c r="C9" s="349" t="s">
        <v>52</v>
      </c>
      <c r="D9" s="74">
        <f>J9+L9+N9+P9+R9+T9+V9+X9+Z9+AB9+AD9+AF9</f>
        <v>103776.97</v>
      </c>
      <c r="E9" s="62">
        <f>J9+L9+N9+P9+R9+T9+V9+X9+Z9+AB9+AD9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33"/>
      <c r="B10" s="464"/>
      <c r="C10" s="349" t="s">
        <v>22</v>
      </c>
      <c r="D10" s="74">
        <f t="shared" ref="D10" si="6">J10+L10+N10+P10+R10+T10+V10+X10+Z10+AB10+AD10+AF10</f>
        <v>94618.849999999991</v>
      </c>
      <c r="E10" s="62">
        <f>J10+L10+N10+P10+R10+T10+V10+X10+Z10+AB10+AD10</f>
        <v>94618.849999999991</v>
      </c>
      <c r="F10" s="74">
        <f>F15+F26+F18</f>
        <v>93918.279999999984</v>
      </c>
      <c r="G10" s="74">
        <f t="shared" ref="G10" si="7">G15+G26+G18</f>
        <v>93918.279999999984</v>
      </c>
      <c r="H10" s="74">
        <f>IFERROR(G10/D10*100,0)</f>
        <v>99.25958728096991</v>
      </c>
      <c r="I10" s="74">
        <f>IFERROR(G10/E10*100,0)</f>
        <v>99.25958728096991</v>
      </c>
      <c r="J10" s="74">
        <f t="shared" ref="J10:AG10" si="8">J15+J26+J18</f>
        <v>0</v>
      </c>
      <c r="K10" s="74">
        <f t="shared" si="8"/>
        <v>0</v>
      </c>
      <c r="L10" s="74">
        <f t="shared" si="8"/>
        <v>0</v>
      </c>
      <c r="M10" s="74">
        <f t="shared" si="8"/>
        <v>0</v>
      </c>
      <c r="N10" s="74">
        <f t="shared" si="8"/>
        <v>0</v>
      </c>
      <c r="O10" s="74">
        <f t="shared" si="8"/>
        <v>0</v>
      </c>
      <c r="P10" s="74">
        <f t="shared" si="8"/>
        <v>0</v>
      </c>
      <c r="Q10" s="74">
        <f t="shared" si="8"/>
        <v>0</v>
      </c>
      <c r="R10" s="74">
        <f t="shared" si="8"/>
        <v>40216.19</v>
      </c>
      <c r="S10" s="74">
        <f t="shared" si="8"/>
        <v>39793.949999999997</v>
      </c>
      <c r="T10" s="74">
        <f t="shared" si="8"/>
        <v>0</v>
      </c>
      <c r="U10" s="74">
        <f t="shared" si="8"/>
        <v>111.6</v>
      </c>
      <c r="V10" s="74">
        <f t="shared" si="8"/>
        <v>8991.69</v>
      </c>
      <c r="W10" s="74">
        <f t="shared" si="8"/>
        <v>7474.73</v>
      </c>
      <c r="X10" s="74">
        <f t="shared" si="8"/>
        <v>38602.03</v>
      </c>
      <c r="Y10" s="74">
        <f t="shared" si="8"/>
        <v>39920.06</v>
      </c>
      <c r="Z10" s="74">
        <f t="shared" si="8"/>
        <v>6307.9</v>
      </c>
      <c r="AA10" s="74">
        <f t="shared" si="8"/>
        <v>510.14</v>
      </c>
      <c r="AB10" s="74">
        <f t="shared" si="8"/>
        <v>501.04</v>
      </c>
      <c r="AC10" s="74">
        <f t="shared" si="8"/>
        <v>6107.8</v>
      </c>
      <c r="AD10" s="74">
        <f t="shared" si="8"/>
        <v>0</v>
      </c>
      <c r="AE10" s="74">
        <f t="shared" si="8"/>
        <v>0</v>
      </c>
      <c r="AF10" s="74">
        <f t="shared" si="8"/>
        <v>0</v>
      </c>
      <c r="AG10" s="74">
        <f t="shared" si="8"/>
        <v>0</v>
      </c>
      <c r="AH10" s="75"/>
    </row>
    <row r="11" spans="1:35" s="44" customFormat="1" ht="31.5" x14ac:dyDescent="0.25">
      <c r="A11" s="411"/>
      <c r="B11" s="465"/>
      <c r="C11" s="349" t="s">
        <v>21</v>
      </c>
      <c r="D11" s="74">
        <f>J11+L11+N11+P11+R11+T11+V11+X11+Z11+AB11+AD11+AF11</f>
        <v>686173.55</v>
      </c>
      <c r="E11" s="62">
        <f t="shared" ref="E11" si="9">J11+L11+N11+P11+R11+T11+V11+X11+Z11+AB11+AD11</f>
        <v>683423.55</v>
      </c>
      <c r="F11" s="74">
        <f t="shared" ref="F11:G11" si="10">F16+F19+F21+F23+F27</f>
        <v>542126.64</v>
      </c>
      <c r="G11" s="74">
        <f t="shared" si="10"/>
        <v>542126.64</v>
      </c>
      <c r="H11" s="74">
        <f>IFERROR(G11/D11*100,0)</f>
        <v>79.007219092021259</v>
      </c>
      <c r="I11" s="74">
        <f>IFERROR(G11/E11*100,0)</f>
        <v>79.325133001343019</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79635.25</v>
      </c>
      <c r="AC11" s="74">
        <f t="shared" si="11"/>
        <v>15927.66</v>
      </c>
      <c r="AD11" s="74">
        <f t="shared" si="11"/>
        <v>17171.73</v>
      </c>
      <c r="AE11" s="74">
        <f t="shared" si="11"/>
        <v>1263.9000000000001</v>
      </c>
      <c r="AF11" s="74">
        <f t="shared" si="11"/>
        <v>2750</v>
      </c>
      <c r="AG11" s="74">
        <f t="shared" si="11"/>
        <v>0</v>
      </c>
      <c r="AH11" s="75"/>
    </row>
    <row r="12" spans="1:35" s="47" customFormat="1" x14ac:dyDescent="0.25">
      <c r="A12" s="45"/>
      <c r="B12" s="413" t="s">
        <v>49</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77" customFormat="1" x14ac:dyDescent="0.25">
      <c r="A13" s="421" t="s">
        <v>50</v>
      </c>
      <c r="B13" s="457"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3"/>
      <c r="AI13" s="76"/>
    </row>
    <row r="14" spans="1:35" s="77" customFormat="1" ht="409.5" customHeight="1" x14ac:dyDescent="0.25">
      <c r="A14" s="422"/>
      <c r="B14" s="458"/>
      <c r="C14" s="348" t="s">
        <v>52</v>
      </c>
      <c r="D14" s="62">
        <f>SUM(J14,L14,N14,P14,R14,T14,V14,X14,Z14,AB14,AD14,AF14)</f>
        <v>103776.97</v>
      </c>
      <c r="E14" s="62">
        <f>J14+L14+N14+P14+R14+T14+V14+X14+Z14+AB14+AD14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2" t="s">
        <v>404</v>
      </c>
      <c r="AI14" s="76"/>
    </row>
    <row r="15" spans="1:35" s="77" customFormat="1" ht="47.25" x14ac:dyDescent="0.25">
      <c r="A15" s="422"/>
      <c r="B15" s="458"/>
      <c r="C15" s="348" t="s">
        <v>22</v>
      </c>
      <c r="D15" s="62">
        <f>SUM(J15,L15,N15,P15,R15,T15,V15,X15,Z15,AB15,AD15,AF15)</f>
        <v>84418.84</v>
      </c>
      <c r="E15" s="62">
        <f t="shared" ref="E15:E16" si="38">J15+L15+N15+P15+R15+T15+V15+X15+Z15+AB15+AD15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3"/>
      <c r="AI15" s="76"/>
    </row>
    <row r="16" spans="1:35" s="50" customFormat="1" ht="31.5" x14ac:dyDescent="0.25">
      <c r="A16" s="423"/>
      <c r="B16" s="459"/>
      <c r="C16" s="348"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4"/>
      <c r="AI16" s="49"/>
    </row>
    <row r="17" spans="1:35" s="50" customFormat="1" ht="195" customHeight="1" x14ac:dyDescent="0.25">
      <c r="A17" s="346" t="s">
        <v>331</v>
      </c>
      <c r="B17" s="347" t="s">
        <v>334</v>
      </c>
      <c r="C17" s="57" t="s">
        <v>20</v>
      </c>
      <c r="D17" s="58">
        <f>D19+D18</f>
        <v>52490.98</v>
      </c>
      <c r="E17" s="58">
        <f>E19+E18</f>
        <v>52490.98</v>
      </c>
      <c r="F17" s="58">
        <f>F18+F19</f>
        <v>49414.360000000008</v>
      </c>
      <c r="G17" s="58">
        <f>G18+G19</f>
        <v>49414.360000000008</v>
      </c>
      <c r="H17" s="58">
        <f t="shared" ref="H17:H23" si="39">IFERROR(G17/D17*100,0)</f>
        <v>94.138764412476206</v>
      </c>
      <c r="I17" s="58">
        <f t="shared" ref="I17:I23" si="40">IFERROR(G17/E17*100,0)</f>
        <v>94.138764412476206</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0</v>
      </c>
      <c r="AG17" s="58">
        <f t="shared" si="42"/>
        <v>0</v>
      </c>
      <c r="AH17" s="367" t="s">
        <v>405</v>
      </c>
      <c r="AI17" s="49"/>
    </row>
    <row r="18" spans="1:35" s="50" customFormat="1" ht="45" x14ac:dyDescent="0.25">
      <c r="A18" s="346"/>
      <c r="B18" s="347"/>
      <c r="C18" s="273" t="s">
        <v>22</v>
      </c>
      <c r="D18" s="62">
        <f>SUM(J18,L18,N18,P18,R18,T18,V18,X18,Z18,AB18,AD18,AF18)</f>
        <v>10200.01</v>
      </c>
      <c r="E18" s="62">
        <f t="shared" ref="E18:E19" si="43">J18+L18+N18+P18+R18+T18+V18+X18+Z18+AB18+AD18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365"/>
      <c r="AI18" s="49"/>
    </row>
    <row r="19" spans="1:35" s="50" customFormat="1" ht="31.5" x14ac:dyDescent="0.25">
      <c r="A19" s="346"/>
      <c r="B19" s="347"/>
      <c r="C19" s="348" t="s">
        <v>21</v>
      </c>
      <c r="D19" s="62">
        <f>SUM(J19,L19,N19,P19,R19,T19,V19,X19,Z19,AB19,AD19,AF19)</f>
        <v>42290.97</v>
      </c>
      <c r="E19" s="62">
        <f t="shared" si="43"/>
        <v>42290.97</v>
      </c>
      <c r="F19" s="62">
        <f>G19</f>
        <v>39915.490000000005</v>
      </c>
      <c r="G19" s="62">
        <f>SUM(K19,M19,O19,Q19,S19,U19,W19,Y19,AA19,AC19,AE19,AG19)</f>
        <v>39915.490000000005</v>
      </c>
      <c r="H19" s="62">
        <f>IFERROR(G19/D19*100,0)</f>
        <v>94.383008949664685</v>
      </c>
      <c r="I19" s="62">
        <f t="shared" si="40"/>
        <v>94.383008949664685</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0</v>
      </c>
      <c r="AG19" s="62">
        <v>0</v>
      </c>
      <c r="AH19" s="366"/>
      <c r="AI19" s="49"/>
    </row>
    <row r="20" spans="1:35" s="50" customFormat="1" ht="409.5" x14ac:dyDescent="0.25">
      <c r="A20" s="451" t="s">
        <v>37</v>
      </c>
      <c r="B20" s="457" t="s">
        <v>333</v>
      </c>
      <c r="C20" s="57" t="s">
        <v>20</v>
      </c>
      <c r="D20" s="58">
        <f>D21</f>
        <v>22962.66</v>
      </c>
      <c r="E20" s="58">
        <f t="shared" ref="E20:G20" si="44">E21</f>
        <v>22962.66</v>
      </c>
      <c r="F20" s="58">
        <f t="shared" si="44"/>
        <v>16968.150000000001</v>
      </c>
      <c r="G20" s="58">
        <f t="shared" si="44"/>
        <v>16968.150000000001</v>
      </c>
      <c r="H20" s="58">
        <f t="shared" si="39"/>
        <v>73.894531382688243</v>
      </c>
      <c r="I20" s="58">
        <f t="shared" si="40"/>
        <v>73.894531382688243</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1574</v>
      </c>
      <c r="W20" s="59">
        <f t="shared" si="45"/>
        <v>976</v>
      </c>
      <c r="X20" s="59">
        <f t="shared" si="45"/>
        <v>5702.16</v>
      </c>
      <c r="Y20" s="59">
        <f t="shared" si="45"/>
        <v>5702.16</v>
      </c>
      <c r="Z20" s="59">
        <f t="shared" si="45"/>
        <v>321.75</v>
      </c>
      <c r="AA20" s="59">
        <f t="shared" si="45"/>
        <v>0</v>
      </c>
      <c r="AB20" s="59">
        <f t="shared" si="45"/>
        <v>13864.95</v>
      </c>
      <c r="AC20" s="59">
        <f t="shared" si="45"/>
        <v>9299.99</v>
      </c>
      <c r="AD20" s="59">
        <f t="shared" si="45"/>
        <v>509.8</v>
      </c>
      <c r="AE20" s="59">
        <f t="shared" si="45"/>
        <v>0</v>
      </c>
      <c r="AF20" s="59">
        <f t="shared" si="45"/>
        <v>0</v>
      </c>
      <c r="AG20" s="59">
        <f t="shared" si="45"/>
        <v>0</v>
      </c>
      <c r="AH20" s="143" t="s">
        <v>392</v>
      </c>
      <c r="AI20" s="49"/>
    </row>
    <row r="21" spans="1:35" s="50" customFormat="1" ht="31.5" x14ac:dyDescent="0.25">
      <c r="A21" s="497"/>
      <c r="B21" s="459"/>
      <c r="C21" s="348" t="s">
        <v>21</v>
      </c>
      <c r="D21" s="62">
        <f>SUM(J21,L21,N21,P21,R21,T21,V21,X21,Z21,AB21,AD21,AF21)</f>
        <v>22962.66</v>
      </c>
      <c r="E21" s="62">
        <f>J21+L21+N21+P21+R21+T21+V21+X21+Z21+AB21+AD21</f>
        <v>22962.66</v>
      </c>
      <c r="F21" s="62">
        <f>G21</f>
        <v>16968.150000000001</v>
      </c>
      <c r="G21" s="62">
        <f>SUM(K21,M21,O21,Q21,S21,U21,W21,Y21,AA21,AC21,AE21,AG21)</f>
        <v>16968.150000000001</v>
      </c>
      <c r="H21" s="62">
        <f t="shared" si="39"/>
        <v>73.894531382688243</v>
      </c>
      <c r="I21" s="62">
        <f t="shared" si="40"/>
        <v>73.894531382688243</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13864.95</v>
      </c>
      <c r="AC21" s="63">
        <v>9299.99</v>
      </c>
      <c r="AD21" s="63">
        <v>509.8</v>
      </c>
      <c r="AE21" s="63">
        <v>0</v>
      </c>
      <c r="AF21" s="63">
        <v>0</v>
      </c>
      <c r="AG21" s="63">
        <v>0</v>
      </c>
      <c r="AH21" s="343"/>
      <c r="AI21" s="49"/>
    </row>
    <row r="22" spans="1:35" s="50" customFormat="1" ht="205.5" customHeight="1" x14ac:dyDescent="0.25">
      <c r="A22" s="451" t="s">
        <v>51</v>
      </c>
      <c r="B22" s="457" t="s">
        <v>332</v>
      </c>
      <c r="C22" s="57" t="s">
        <v>20</v>
      </c>
      <c r="D22" s="58">
        <f>SUM(J22,L22,N22,P22,R22,T22,V22,X22,Z22,AB22,AD22,AF22)</f>
        <v>15000</v>
      </c>
      <c r="E22" s="58">
        <f>E23</f>
        <v>12250</v>
      </c>
      <c r="F22" s="58">
        <f t="shared" ref="F22" si="46">F23</f>
        <v>12250</v>
      </c>
      <c r="G22" s="58">
        <f>G23</f>
        <v>12250</v>
      </c>
      <c r="H22" s="58">
        <f t="shared" si="39"/>
        <v>81.666666666666671</v>
      </c>
      <c r="I22" s="58">
        <f t="shared" si="40"/>
        <v>100</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393</v>
      </c>
      <c r="AI22" s="49"/>
    </row>
    <row r="23" spans="1:35" s="50" customFormat="1" ht="31.5" x14ac:dyDescent="0.25">
      <c r="A23" s="497"/>
      <c r="B23" s="459"/>
      <c r="C23" s="348" t="s">
        <v>21</v>
      </c>
      <c r="D23" s="62">
        <f>SUM(J23,L23,N23,P23,R23,T23,V23,X23,Z23,AB23,AD23,AF23)</f>
        <v>15000</v>
      </c>
      <c r="E23" s="62">
        <f>J23+L23+N23+P23+R23+T23+V23+X23+Z23+AB23+AD23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3"/>
      <c r="AI23" s="49"/>
    </row>
    <row r="24" spans="1:35" s="80" customFormat="1" x14ac:dyDescent="0.25">
      <c r="A24" s="78"/>
      <c r="B24" s="488" t="s">
        <v>54</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90"/>
      <c r="AH24" s="52"/>
      <c r="AI24" s="79"/>
    </row>
    <row r="25" spans="1:35" s="42" customFormat="1" x14ac:dyDescent="0.25">
      <c r="A25" s="491" t="s">
        <v>55</v>
      </c>
      <c r="B25" s="494"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92"/>
      <c r="B26" s="495"/>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93"/>
      <c r="B27" s="496"/>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1"/>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4"/>
    </customSheetView>
    <customSheetView guid="{B6B60ED6-A6CC-4DA7-A8CA-5E6DB52D5A87}" scale="80">
      <pane xSplit="6" ySplit="7" topLeftCell="V32" activePane="bottomRight" state="frozen"/>
      <selection pane="bottomRight" activeCell="J18" sqref="J18:AG19"/>
      <pageMargins left="0.7" right="0.7" top="0.75" bottom="0.75" header="0.3" footer="0.3"/>
      <pageSetup paperSize="9" orientation="portrait" r:id="rId5"/>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6"/>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7"/>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8"/>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9"/>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0"/>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1"/>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2"/>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6"/>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7"/>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20"/>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1"/>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2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3"/>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4"/>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5"/>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7"/>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pane="topRight" activeCell="G1" sqref="G1"/>
      <selection pane="bottomLeft" activeCell="A8" sqref="A8"/>
      <selection pane="bottomRight" activeCell="L31" sqref="L31"/>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10"/>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146"/>
      <c r="V2" s="35"/>
      <c r="W2" s="35"/>
      <c r="X2" s="35"/>
      <c r="Y2" s="35"/>
      <c r="Z2" s="35"/>
      <c r="AA2" s="35"/>
      <c r="AB2" s="35"/>
      <c r="AC2" s="35"/>
      <c r="AD2" s="35"/>
      <c r="AE2" s="35"/>
      <c r="AF2" s="35"/>
      <c r="AG2" s="35"/>
      <c r="AH2" s="35"/>
    </row>
    <row r="3" spans="1:35" s="10" customFormat="1" ht="27" customHeight="1" x14ac:dyDescent="0.25">
      <c r="A3" s="55"/>
      <c r="B3" s="55"/>
      <c r="C3" s="471" t="s">
        <v>112</v>
      </c>
      <c r="D3" s="471"/>
      <c r="E3" s="471"/>
      <c r="F3" s="471"/>
      <c r="G3" s="471"/>
      <c r="H3" s="471"/>
      <c r="I3" s="471"/>
      <c r="J3" s="471"/>
      <c r="K3" s="471"/>
      <c r="L3" s="471"/>
      <c r="M3" s="471"/>
      <c r="N3" s="471"/>
      <c r="O3" s="471"/>
      <c r="P3" s="471"/>
      <c r="Q3" s="471"/>
      <c r="R3" s="471"/>
      <c r="S3" s="471"/>
      <c r="T3" s="36"/>
      <c r="U3" s="147"/>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0"/>
      <c r="B8" s="463" t="s">
        <v>23</v>
      </c>
      <c r="C8" s="123" t="s">
        <v>20</v>
      </c>
      <c r="D8" s="70">
        <f>D9+D10+D12+D11</f>
        <v>832155.85299999989</v>
      </c>
      <c r="E8" s="70">
        <f t="shared" ref="E8:G8" si="0">E9+E10+E12+E11</f>
        <v>743368.34199999983</v>
      </c>
      <c r="F8" s="70">
        <f t="shared" si="0"/>
        <v>632550.87100000004</v>
      </c>
      <c r="G8" s="70">
        <f t="shared" si="0"/>
        <v>632550.87100000004</v>
      </c>
      <c r="H8" s="70">
        <f>IFERROR(G8/D8*100,0)</f>
        <v>76.013509815450419</v>
      </c>
      <c r="I8" s="70">
        <f>IFERROR(G8/E8*100,0)</f>
        <v>85.092522140255497</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80421.664000000019</v>
      </c>
      <c r="Q8" s="71">
        <f t="shared" si="1"/>
        <v>60953.046000000002</v>
      </c>
      <c r="R8" s="71">
        <f t="shared" si="1"/>
        <v>68370.78</v>
      </c>
      <c r="S8" s="71">
        <f t="shared" si="1"/>
        <v>53807.662999999993</v>
      </c>
      <c r="T8" s="71">
        <f t="shared" si="1"/>
        <v>72131.445000000007</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86230.553000000014</v>
      </c>
      <c r="AB8" s="71">
        <f t="shared" si="1"/>
        <v>50918.661999999989</v>
      </c>
      <c r="AC8" s="71">
        <f t="shared" si="1"/>
        <v>48244.144999999997</v>
      </c>
      <c r="AD8" s="71">
        <f t="shared" si="1"/>
        <v>37441.040999999997</v>
      </c>
      <c r="AE8" s="71">
        <f t="shared" si="1"/>
        <v>50</v>
      </c>
      <c r="AF8" s="71">
        <f t="shared" si="1"/>
        <v>51346.470000000016</v>
      </c>
      <c r="AG8" s="71">
        <f t="shared" si="1"/>
        <v>0</v>
      </c>
      <c r="AH8" s="72"/>
    </row>
    <row r="9" spans="1:35" s="26" customFormat="1" ht="26.25" customHeight="1" x14ac:dyDescent="0.25">
      <c r="A9" s="461"/>
      <c r="B9" s="464"/>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61"/>
      <c r="B10" s="464"/>
      <c r="C10" s="124" t="s">
        <v>22</v>
      </c>
      <c r="D10" s="74">
        <f t="shared" ref="D10:D12" si="5">J10+L10+N10+P10+R10+T10+V10+X10+Z10+AB10+AD10+AF10</f>
        <v>10948.086000000001</v>
      </c>
      <c r="E10" s="74">
        <f>J10+L10+N10+P10+R10+T10+V10+X10+Z10+AB10</f>
        <v>10893.046</v>
      </c>
      <c r="F10" s="74">
        <f t="shared" ref="F10:F12" si="6">G10</f>
        <v>7456.8850000000002</v>
      </c>
      <c r="G10" s="74">
        <f t="shared" ref="G10:G12" si="7">K10+M10+O10+Q10+S10+U10+W10+Y10+AA10+AC10+AE10+AG10</f>
        <v>7456.8850000000002</v>
      </c>
      <c r="H10" s="74">
        <f>IFERROR(G10/D10*100,0)</f>
        <v>68.111311876797458</v>
      </c>
      <c r="I10" s="74">
        <f>IFERROR(G10/E10*100,0)</f>
        <v>68.455462319722145</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0</v>
      </c>
      <c r="AF10" s="74">
        <f t="shared" si="8"/>
        <v>32.94</v>
      </c>
      <c r="AG10" s="74">
        <f t="shared" si="8"/>
        <v>0</v>
      </c>
      <c r="AH10" s="75"/>
    </row>
    <row r="11" spans="1:35" s="26" customFormat="1" ht="40.5" customHeight="1" x14ac:dyDescent="0.25">
      <c r="A11" s="461"/>
      <c r="B11" s="464"/>
      <c r="C11" s="124" t="s">
        <v>21</v>
      </c>
      <c r="D11" s="74">
        <f>J11+L11+N11+P11+R11+T11+V11+X11+Z11+AB11+AD11+AF11</f>
        <v>782942.31599999988</v>
      </c>
      <c r="E11" s="74">
        <f>J11+L11+N11+P11+R11+T11+V11+X11+Z11+AB11</f>
        <v>698545.78099999984</v>
      </c>
      <c r="F11" s="74">
        <f t="shared" si="6"/>
        <v>601239.5290000001</v>
      </c>
      <c r="G11" s="74">
        <f t="shared" si="7"/>
        <v>601239.5290000001</v>
      </c>
      <c r="H11" s="74">
        <f>IFERROR(G11/D11*100,0)</f>
        <v>76.792314927068034</v>
      </c>
      <c r="I11" s="74">
        <f>IFERROR(G11/E11*100,0)</f>
        <v>86.070168248571846</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74800.20600000002</v>
      </c>
      <c r="Q11" s="74">
        <f t="shared" si="9"/>
        <v>56910.743999999999</v>
      </c>
      <c r="R11" s="74">
        <f t="shared" si="9"/>
        <v>61890.375</v>
      </c>
      <c r="S11" s="74">
        <f t="shared" si="9"/>
        <v>47327.901999999995</v>
      </c>
      <c r="T11" s="74">
        <f t="shared" si="9"/>
        <v>67578.251000000004</v>
      </c>
      <c r="U11" s="74">
        <f t="shared" si="9"/>
        <v>66967.485000000001</v>
      </c>
      <c r="V11" s="74">
        <f t="shared" si="9"/>
        <v>77065.08199999998</v>
      </c>
      <c r="W11" s="74">
        <f t="shared" si="9"/>
        <v>71482.471999999994</v>
      </c>
      <c r="X11" s="74">
        <f t="shared" si="9"/>
        <v>63315.057999999997</v>
      </c>
      <c r="Y11" s="74">
        <f t="shared" si="9"/>
        <v>44655.602000000014</v>
      </c>
      <c r="Z11" s="74">
        <f t="shared" si="9"/>
        <v>41869.825000000004</v>
      </c>
      <c r="AA11" s="74">
        <f t="shared" si="9"/>
        <v>84731.203000000009</v>
      </c>
      <c r="AB11" s="74">
        <f t="shared" si="9"/>
        <v>47873.733999999989</v>
      </c>
      <c r="AC11" s="74">
        <f t="shared" si="9"/>
        <v>46642.831999999995</v>
      </c>
      <c r="AD11" s="74">
        <f t="shared" si="9"/>
        <v>35209.760999999999</v>
      </c>
      <c r="AE11" s="74">
        <f t="shared" si="9"/>
        <v>50</v>
      </c>
      <c r="AF11" s="74">
        <f t="shared" si="9"/>
        <v>49186.774000000012</v>
      </c>
      <c r="AG11" s="74">
        <f t="shared" si="9"/>
        <v>0</v>
      </c>
      <c r="AH11" s="75"/>
    </row>
    <row r="12" spans="1:35" s="26" customFormat="1" ht="34.5" customHeight="1" x14ac:dyDescent="0.25">
      <c r="A12" s="462"/>
      <c r="B12" s="465"/>
      <c r="C12" s="124" t="s">
        <v>113</v>
      </c>
      <c r="D12" s="74">
        <f t="shared" si="5"/>
        <v>31531.434000000005</v>
      </c>
      <c r="E12" s="74">
        <f>J12+L12+N12+P12+R12+T12+V12+X12+Z12+AB12</f>
        <v>27195.498000000003</v>
      </c>
      <c r="F12" s="74">
        <f t="shared" si="6"/>
        <v>19317.322999999997</v>
      </c>
      <c r="G12" s="74">
        <f t="shared" si="7"/>
        <v>19317.322999999997</v>
      </c>
      <c r="H12" s="74">
        <f>IFERROR(G12/D12*100,0)</f>
        <v>61.263699583089036</v>
      </c>
      <c r="I12" s="74">
        <f>IFERROR(G12/E12*100,0)</f>
        <v>71.031326582068814</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1791.771</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3022.828</v>
      </c>
      <c r="AC12" s="74">
        <f t="shared" si="10"/>
        <v>1579.213</v>
      </c>
      <c r="AD12" s="74">
        <f t="shared" si="10"/>
        <v>2209.1800000000003</v>
      </c>
      <c r="AE12" s="74">
        <f t="shared" si="10"/>
        <v>0</v>
      </c>
      <c r="AF12" s="74">
        <f t="shared" si="10"/>
        <v>2126.7559999999999</v>
      </c>
      <c r="AG12" s="74">
        <f t="shared" si="10"/>
        <v>0</v>
      </c>
      <c r="AH12" s="75"/>
    </row>
    <row r="13" spans="1:35" s="22" customFormat="1" ht="18.75" customHeight="1" x14ac:dyDescent="0.25">
      <c r="A13" s="66"/>
      <c r="B13" s="413" t="s">
        <v>114</v>
      </c>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5"/>
      <c r="AH13" s="64"/>
    </row>
    <row r="14" spans="1:35" s="21" customFormat="1" ht="23.25" customHeight="1" x14ac:dyDescent="0.25">
      <c r="A14" s="421" t="s">
        <v>50</v>
      </c>
      <c r="B14" s="427" t="s">
        <v>115</v>
      </c>
      <c r="C14" s="125" t="s">
        <v>20</v>
      </c>
      <c r="D14" s="70">
        <f>D16+D17+D15</f>
        <v>735.90000000000009</v>
      </c>
      <c r="E14" s="58">
        <f t="shared" ref="E14:AG14" si="11">E16+E17+E15</f>
        <v>675.5100000000001</v>
      </c>
      <c r="F14" s="58">
        <f t="shared" si="11"/>
        <v>673.65899999999999</v>
      </c>
      <c r="G14" s="58">
        <f t="shared" si="11"/>
        <v>673.65899999999999</v>
      </c>
      <c r="H14" s="58">
        <f t="shared" ref="H14:H34" si="12">IFERROR(G14/D14*100,0)</f>
        <v>91.542193232776185</v>
      </c>
      <c r="I14" s="58">
        <f t="shared" ref="I14:I34" si="13">IFERROR(G14/E14*100,0)</f>
        <v>99.725984811475755</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0</v>
      </c>
      <c r="AF14" s="58">
        <f t="shared" si="11"/>
        <v>36.04</v>
      </c>
      <c r="AG14" s="58">
        <f t="shared" si="11"/>
        <v>0</v>
      </c>
      <c r="AH14" s="60"/>
      <c r="AI14" s="23"/>
    </row>
    <row r="15" spans="1:35" s="21" customFormat="1" ht="17.25" customHeight="1" x14ac:dyDescent="0.25">
      <c r="A15" s="422"/>
      <c r="B15" s="428"/>
      <c r="C15" s="126" t="s">
        <v>52</v>
      </c>
      <c r="D15" s="74">
        <f>SUM(J15,L15,N15,P15,R15,T15,V15,X15,Z15,AB15,AD15,AF15)</f>
        <v>96.4</v>
      </c>
      <c r="E15" s="62">
        <f>J15+L15+N15+P15+R15+T15+V15+X15+Z15+AB15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22"/>
      <c r="B16" s="428"/>
      <c r="C16" s="126" t="s">
        <v>22</v>
      </c>
      <c r="D16" s="74">
        <f>SUM(J16,L16,N16,P16,R16,T16,V16,X16,Z16,AB16,AD16,AF16)</f>
        <v>492.2000000000001</v>
      </c>
      <c r="E16" s="62">
        <f>J16+L16+N16+P16+R16+T16+V16+X16+Z16+AB16</f>
        <v>437.16000000000008</v>
      </c>
      <c r="F16" s="62">
        <f>G16</f>
        <v>437.15500000000003</v>
      </c>
      <c r="G16" s="62">
        <f>SUM(K16,M16,O16,Q16,S16,U16,W16,Y16,AA16,AC16,AE16,AG16)</f>
        <v>437.15500000000003</v>
      </c>
      <c r="H16" s="62">
        <f t="shared" si="12"/>
        <v>88.81653799268588</v>
      </c>
      <c r="I16" s="62">
        <f t="shared" si="13"/>
        <v>99.998856254003101</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0</v>
      </c>
      <c r="AF16" s="63">
        <f t="shared" si="15"/>
        <v>32.94</v>
      </c>
      <c r="AG16" s="63">
        <f t="shared" si="15"/>
        <v>0</v>
      </c>
      <c r="AH16" s="60"/>
      <c r="AI16" s="23"/>
    </row>
    <row r="17" spans="1:35" s="22" customFormat="1" ht="33" customHeight="1" x14ac:dyDescent="0.25">
      <c r="A17" s="423"/>
      <c r="B17" s="429"/>
      <c r="C17" s="126" t="s">
        <v>21</v>
      </c>
      <c r="D17" s="74">
        <f>SUM(J17,L17,N17,P17,R17,T17,V17,X17,Z17,AB17,AD17,AF17)</f>
        <v>147.30000000000001</v>
      </c>
      <c r="E17" s="62">
        <f>J17+L17+N17+P17+R17+T17+V17+X17+Z17+AB17</f>
        <v>141.95000000000002</v>
      </c>
      <c r="F17" s="62">
        <f>G17</f>
        <v>140.1</v>
      </c>
      <c r="G17" s="62">
        <f>SUM(K17,M17,O17,Q17,S17,U17,W17,Y17,AA17,AC17,AE17,AG17)</f>
        <v>140.1</v>
      </c>
      <c r="H17" s="62">
        <f t="shared" si="12"/>
        <v>95.112016293279012</v>
      </c>
      <c r="I17" s="62">
        <f t="shared" si="13"/>
        <v>98.696724198661485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0</v>
      </c>
      <c r="AF17" s="67">
        <f t="shared" si="15"/>
        <v>3.0999999999999996</v>
      </c>
      <c r="AG17" s="67">
        <f t="shared" si="15"/>
        <v>0</v>
      </c>
      <c r="AH17" s="64"/>
      <c r="AI17" s="20"/>
    </row>
    <row r="18" spans="1:35" s="21" customFormat="1" ht="21" customHeight="1" x14ac:dyDescent="0.25">
      <c r="A18" s="421"/>
      <c r="B18" s="449"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22"/>
      <c r="B19" s="450"/>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22"/>
      <c r="B20" s="450"/>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23"/>
      <c r="B21" s="499"/>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21"/>
      <c r="B22" s="449" t="s">
        <v>117</v>
      </c>
      <c r="C22" s="125" t="s">
        <v>20</v>
      </c>
      <c r="D22" s="70">
        <f>D24+D25+D23</f>
        <v>184.29999999999998</v>
      </c>
      <c r="E22" s="58">
        <f t="shared" ref="E22:G22" si="18">E24+E25+E23</f>
        <v>149.30999999999997</v>
      </c>
      <c r="F22" s="58">
        <f t="shared" si="18"/>
        <v>149.30999999999997</v>
      </c>
      <c r="G22" s="58">
        <f t="shared" si="18"/>
        <v>149.30999999999997</v>
      </c>
      <c r="H22" s="58">
        <f t="shared" si="12"/>
        <v>81.014650027129676</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0</v>
      </c>
      <c r="AF22" s="58">
        <f t="shared" si="19"/>
        <v>23.34</v>
      </c>
      <c r="AG22" s="58">
        <f t="shared" si="19"/>
        <v>0</v>
      </c>
      <c r="AH22" s="60"/>
      <c r="AI22" s="23"/>
    </row>
    <row r="23" spans="1:35" s="21" customFormat="1" ht="36" hidden="1" customHeight="1" x14ac:dyDescent="0.25">
      <c r="A23" s="422"/>
      <c r="B23" s="450"/>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22"/>
      <c r="B24" s="450"/>
      <c r="C24" s="126" t="s">
        <v>22</v>
      </c>
      <c r="D24" s="74">
        <f>SUM(J24,L24,N24,P24,R24,T24,V24,X24,Z24,AB24,AD24,AF24)</f>
        <v>147.39999999999998</v>
      </c>
      <c r="E24" s="62">
        <f>J24+L24+N24+P24+R24+T24++V24+X24+Z24+AB24</f>
        <v>116.35999999999997</v>
      </c>
      <c r="F24" s="62">
        <f>G24</f>
        <v>116.35999999999997</v>
      </c>
      <c r="G24" s="62">
        <f>SUM(K24,M24,O24,Q24,S24,U24,W24,Y24,AA24,AC24,AE24,AG24)</f>
        <v>116.35999999999997</v>
      </c>
      <c r="H24" s="62">
        <f t="shared" si="12"/>
        <v>78.9416553595658</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0</v>
      </c>
      <c r="AF24" s="63">
        <v>20.94</v>
      </c>
      <c r="AG24" s="63">
        <v>0</v>
      </c>
      <c r="AH24" s="60"/>
      <c r="AI24" s="23"/>
    </row>
    <row r="25" spans="1:35" s="22" customFormat="1" ht="28.5" customHeight="1" x14ac:dyDescent="0.25">
      <c r="A25" s="423"/>
      <c r="B25" s="499"/>
      <c r="C25" s="126" t="s">
        <v>21</v>
      </c>
      <c r="D25" s="74">
        <f>SUM(J25,L25,N25,P25,R25,T25,V25,X25,Z25,AB25,AD25,AF25)</f>
        <v>36.9</v>
      </c>
      <c r="E25" s="62">
        <f>J25+L25+N25+P25+R25+T25++V25+X25+Z25+AB25</f>
        <v>32.950000000000003</v>
      </c>
      <c r="F25" s="62">
        <f>G25</f>
        <v>32.950000000000003</v>
      </c>
      <c r="G25" s="62">
        <f>SUM(K25,M25,O25,Q25,S25,U25,W25,Y25,AA25,AC25,AE25,AG25)</f>
        <v>32.950000000000003</v>
      </c>
      <c r="H25" s="62">
        <f t="shared" si="12"/>
        <v>89.29539295392955</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0</v>
      </c>
      <c r="AF25" s="67">
        <v>2.4</v>
      </c>
      <c r="AG25" s="67">
        <v>0</v>
      </c>
      <c r="AH25" s="64"/>
      <c r="AI25" s="20"/>
    </row>
    <row r="26" spans="1:35" s="21" customFormat="1" ht="24.75" customHeight="1" x14ac:dyDescent="0.25">
      <c r="A26" s="421"/>
      <c r="B26" s="449" t="s">
        <v>118</v>
      </c>
      <c r="C26" s="125" t="s">
        <v>20</v>
      </c>
      <c r="D26" s="70">
        <f>D28+D29+D27</f>
        <v>277.70000000000005</v>
      </c>
      <c r="E26" s="58">
        <f t="shared" ref="E26:G26" si="20">E28+E29+E27</f>
        <v>252.30000000000004</v>
      </c>
      <c r="F26" s="58">
        <f t="shared" si="20"/>
        <v>250.45000000000002</v>
      </c>
      <c r="G26" s="58">
        <f t="shared" si="20"/>
        <v>250.45000000000002</v>
      </c>
      <c r="H26" s="58">
        <f t="shared" si="12"/>
        <v>90.187252430680587</v>
      </c>
      <c r="I26" s="58">
        <f t="shared" si="13"/>
        <v>99.266745937376129</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0</v>
      </c>
      <c r="AF26" s="58">
        <f t="shared" si="21"/>
        <v>12.7</v>
      </c>
      <c r="AG26" s="58">
        <f t="shared" si="21"/>
        <v>0</v>
      </c>
      <c r="AH26" s="253" t="s">
        <v>336</v>
      </c>
      <c r="AI26" s="23"/>
    </row>
    <row r="27" spans="1:35" s="21" customFormat="1" ht="42.75" hidden="1" customHeight="1" x14ac:dyDescent="0.25">
      <c r="A27" s="422"/>
      <c r="B27" s="450"/>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22"/>
      <c r="B28" s="450"/>
      <c r="C28" s="126" t="s">
        <v>22</v>
      </c>
      <c r="D28" s="74">
        <f>SUM(J28,L28,N28,P28,R28,T28,V28,X28,Z28,AB28,AD28,AF28)</f>
        <v>222.10000000000002</v>
      </c>
      <c r="E28" s="62">
        <f t="shared" ref="E28:E29" si="22">J28+L28+N28+P28+R28+T28++V28+X28+Z28+AB28</f>
        <v>198.10000000000002</v>
      </c>
      <c r="F28" s="62">
        <f>G28</f>
        <v>198.10000000000002</v>
      </c>
      <c r="G28" s="62">
        <f>SUM(K28,M28,O28,Q28,S28,U28,W28,Y28,AA28,AC28,AE28,AG28)</f>
        <v>198.10000000000002</v>
      </c>
      <c r="H28" s="62">
        <f t="shared" si="12"/>
        <v>89.194056731202167</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0</v>
      </c>
      <c r="AF28" s="63">
        <v>12</v>
      </c>
      <c r="AG28" s="63">
        <v>0</v>
      </c>
      <c r="AH28" s="60"/>
      <c r="AI28" s="23"/>
    </row>
    <row r="29" spans="1:35" s="22" customFormat="1" ht="38.25" customHeight="1" x14ac:dyDescent="0.25">
      <c r="A29" s="423"/>
      <c r="B29" s="499"/>
      <c r="C29" s="126" t="s">
        <v>21</v>
      </c>
      <c r="D29" s="74">
        <f>SUM(J29,L29,N29,P29,R29,T29,V29,X29,Z29,AB29,AD29,AF29)</f>
        <v>55.600000000000023</v>
      </c>
      <c r="E29" s="62">
        <f t="shared" si="22"/>
        <v>54.200000000000017</v>
      </c>
      <c r="F29" s="62">
        <f>G29</f>
        <v>52.349999999999994</v>
      </c>
      <c r="G29" s="62">
        <f>SUM(K29,M29,O29,Q29,S29,U29,W29,Y29,AA29,AC29,AE29,AG29)</f>
        <v>52.349999999999994</v>
      </c>
      <c r="H29" s="62">
        <f t="shared" si="12"/>
        <v>94.154676258992751</v>
      </c>
      <c r="I29" s="62">
        <f t="shared" si="13"/>
        <v>96.586715867158631</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v>
      </c>
      <c r="AF29" s="67">
        <v>0.7</v>
      </c>
      <c r="AG29" s="67">
        <v>0</v>
      </c>
      <c r="AH29" s="64"/>
      <c r="AI29" s="20"/>
    </row>
    <row r="30" spans="1:35" s="21" customFormat="1" ht="21" customHeight="1" x14ac:dyDescent="0.25">
      <c r="A30" s="421" t="s">
        <v>76</v>
      </c>
      <c r="B30" s="427" t="s">
        <v>119</v>
      </c>
      <c r="C30" s="125" t="s">
        <v>20</v>
      </c>
      <c r="D30" s="70">
        <f>D32+D33+D31</f>
        <v>17366.899000000001</v>
      </c>
      <c r="E30" s="58">
        <f t="shared" ref="E30:G30" si="23">E32+E33+E31</f>
        <v>11618.835999999999</v>
      </c>
      <c r="F30" s="58">
        <f t="shared" si="23"/>
        <v>1486.9740000000002</v>
      </c>
      <c r="G30" s="58">
        <f t="shared" si="23"/>
        <v>11618.83</v>
      </c>
      <c r="H30" s="58">
        <f t="shared" si="12"/>
        <v>66.902156798401364</v>
      </c>
      <c r="I30" s="58">
        <f t="shared" si="13"/>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22"/>
      <c r="B31" s="428"/>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2"/>
        <v>66.902474186142413</v>
      </c>
      <c r="I31" s="62">
        <f t="shared" si="13"/>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22"/>
      <c r="B32" s="428"/>
      <c r="C32" s="126" t="s">
        <v>22</v>
      </c>
      <c r="D32" s="74">
        <f>SUM(J32,L32,N32,P32,R32,T32,V32,X32,Z32,AB32,AD32,AF32)</f>
        <v>10381.886</v>
      </c>
      <c r="E32" s="62">
        <f>J32+L32+N32+P32+R32+T32+V32+X32</f>
        <v>6945.7360000000008</v>
      </c>
      <c r="F32" s="62">
        <v>888.91300000000001</v>
      </c>
      <c r="G32" s="62">
        <f>SUM(K32,M32,O32,Q32,S32,U32,W32,Y32,AA32,AC32,AE32,AG32)</f>
        <v>6945.73</v>
      </c>
      <c r="H32" s="62">
        <f t="shared" si="12"/>
        <v>66.902391338144142</v>
      </c>
      <c r="I32" s="62">
        <f t="shared" si="13"/>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23"/>
      <c r="B33" s="429"/>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2"/>
        <v>66.88908335156421</v>
      </c>
      <c r="I33" s="62">
        <f t="shared" si="13"/>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51" t="s">
        <v>37</v>
      </c>
      <c r="B34" s="457" t="s">
        <v>120</v>
      </c>
      <c r="C34" s="125" t="s">
        <v>20</v>
      </c>
      <c r="D34" s="70">
        <f>D36+D35</f>
        <v>595623.13599999994</v>
      </c>
      <c r="E34" s="58">
        <f t="shared" ref="E34:G34" si="25">E36+E35</f>
        <v>34614.751000000004</v>
      </c>
      <c r="F34" s="58">
        <f t="shared" si="25"/>
        <v>474753.55999999994</v>
      </c>
      <c r="G34" s="58">
        <f t="shared" si="25"/>
        <v>474753.55999999994</v>
      </c>
      <c r="H34" s="58">
        <f t="shared" si="12"/>
        <v>79.707038109412863</v>
      </c>
      <c r="I34" s="58">
        <f t="shared" si="13"/>
        <v>1371.5353896377874</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52847.724000000002</v>
      </c>
      <c r="Q34" s="59">
        <f t="shared" si="26"/>
        <v>40002.182999999997</v>
      </c>
      <c r="R34" s="59">
        <f t="shared" si="26"/>
        <v>35295.807999999997</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73855.55</v>
      </c>
      <c r="AB34" s="59">
        <f t="shared" si="26"/>
        <v>30524.188999999998</v>
      </c>
      <c r="AC34" s="59">
        <f t="shared" si="26"/>
        <v>28930.679</v>
      </c>
      <c r="AD34" s="59">
        <f t="shared" si="26"/>
        <v>24322.305</v>
      </c>
      <c r="AE34" s="59">
        <f t="shared" si="26"/>
        <v>50</v>
      </c>
      <c r="AF34" s="59">
        <f t="shared" si="26"/>
        <v>33785.107000000004</v>
      </c>
      <c r="AG34" s="59">
        <f t="shared" si="26"/>
        <v>0</v>
      </c>
      <c r="AH34" s="60"/>
      <c r="AI34" s="20"/>
    </row>
    <row r="35" spans="1:35" s="26" customFormat="1" ht="55.5" customHeight="1" x14ac:dyDescent="0.25">
      <c r="A35" s="452"/>
      <c r="B35" s="458"/>
      <c r="C35" s="124" t="s">
        <v>21</v>
      </c>
      <c r="D35" s="74">
        <f>SUM(J35,L35,N35,P35,R35,T35,V35,X35,Z35,AB35,AD35,AF35)</f>
        <v>569062.89999999991</v>
      </c>
      <c r="E35" s="74">
        <f>J35</f>
        <v>31904.598000000002</v>
      </c>
      <c r="F35" s="74">
        <f>G35</f>
        <v>458691.09699999995</v>
      </c>
      <c r="G35" s="74">
        <f>SUM(K35,M35,O35,Q35,S35,U35,W35,Y35,AA35,AC35,AE35,AG35)</f>
        <v>458691.09699999995</v>
      </c>
      <c r="H35" s="74">
        <f>IFERROR(G35/D35*100,0)</f>
        <v>80.604639135673764</v>
      </c>
      <c r="I35" s="74">
        <f>IFERROR(G35/E35*100,0)</f>
        <v>1437.6958988795282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49222.975000000006</v>
      </c>
      <c r="Q35" s="67">
        <f t="shared" si="27"/>
        <v>37866.860999999997</v>
      </c>
      <c r="R35" s="67">
        <f t="shared" si="27"/>
        <v>33611.144999999997</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72498.11</v>
      </c>
      <c r="AB35" s="67">
        <f t="shared" si="27"/>
        <v>27985.440999999999</v>
      </c>
      <c r="AC35" s="67">
        <f t="shared" si="27"/>
        <v>27469.646000000001</v>
      </c>
      <c r="AD35" s="67">
        <f t="shared" si="27"/>
        <v>22270.365000000002</v>
      </c>
      <c r="AE35" s="67">
        <f t="shared" si="27"/>
        <v>50</v>
      </c>
      <c r="AF35" s="67">
        <f t="shared" si="27"/>
        <v>31826.580000000005</v>
      </c>
      <c r="AG35" s="67">
        <f t="shared" si="27"/>
        <v>0</v>
      </c>
      <c r="AH35" s="72"/>
      <c r="AI35" s="24"/>
    </row>
    <row r="36" spans="1:35" s="26" customFormat="1" ht="37.5" customHeight="1" x14ac:dyDescent="0.25">
      <c r="A36" s="422"/>
      <c r="B36" s="458"/>
      <c r="C36" s="124" t="s">
        <v>113</v>
      </c>
      <c r="D36" s="74">
        <f>SUM(J36,L36,N36,P36,R36,T36,V36,X36,Z36,AB36,AD36,AF36)</f>
        <v>26560.235999999997</v>
      </c>
      <c r="E36" s="74">
        <f>J36</f>
        <v>2710.1529999999998</v>
      </c>
      <c r="F36" s="74">
        <f>G36</f>
        <v>16062.463</v>
      </c>
      <c r="G36" s="74">
        <f>SUM(K36,M36,O36,Q36,S36,U36,W36,Y36,AA36,AC36,AE36,AG36)</f>
        <v>16062.463</v>
      </c>
      <c r="H36" s="74">
        <f>IFERROR(G36/D36*100,0)</f>
        <v>60.475603454728343</v>
      </c>
      <c r="I36" s="74">
        <f>IFERROR(G36/E36*100,0)</f>
        <v>592.67735068831917</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2538.748</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451"/>
      <c r="B37" s="455" t="s">
        <v>121</v>
      </c>
      <c r="C37" s="125" t="s">
        <v>20</v>
      </c>
      <c r="D37" s="70">
        <f>D39+D38</f>
        <v>565567.85599999991</v>
      </c>
      <c r="E37" s="58">
        <f t="shared" ref="E37:G37" si="29">E39+E38</f>
        <v>22309.550999999999</v>
      </c>
      <c r="F37" s="58">
        <f t="shared" si="29"/>
        <v>454061.74099999992</v>
      </c>
      <c r="G37" s="58">
        <f t="shared" si="29"/>
        <v>454061.74099999992</v>
      </c>
      <c r="H37" s="58">
        <f t="shared" ref="H37" si="30">IFERROR(G37/D37*100,0)</f>
        <v>80.284219865564637</v>
      </c>
      <c r="I37" s="58">
        <f t="shared" ref="I37" si="31">IFERROR(G37/E37*100,0)</f>
        <v>2035.279602892949</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73855.55</v>
      </c>
      <c r="AB37" s="59">
        <f t="shared" si="32"/>
        <v>28119.988999999998</v>
      </c>
      <c r="AC37" s="59">
        <f t="shared" si="32"/>
        <v>28930.679</v>
      </c>
      <c r="AD37" s="59">
        <f t="shared" si="32"/>
        <v>24322.305</v>
      </c>
      <c r="AE37" s="59">
        <f t="shared" si="32"/>
        <v>50</v>
      </c>
      <c r="AF37" s="59">
        <f t="shared" si="32"/>
        <v>33656.407000000007</v>
      </c>
      <c r="AG37" s="59">
        <f t="shared" si="32"/>
        <v>0</v>
      </c>
      <c r="AH37" s="60"/>
      <c r="AI37" s="20"/>
    </row>
    <row r="38" spans="1:35" s="22" customFormat="1" ht="54" customHeight="1" x14ac:dyDescent="0.25">
      <c r="A38" s="452"/>
      <c r="B38" s="456"/>
      <c r="C38" s="126" t="s">
        <v>21</v>
      </c>
      <c r="D38" s="74">
        <f>SUM(J38,L38,N38,P38,R38,T38,V38,X38,Z38,AB38,AD38,AF38)</f>
        <v>539007.61999999988</v>
      </c>
      <c r="E38" s="62">
        <f>J38</f>
        <v>19599.398000000001</v>
      </c>
      <c r="F38" s="62">
        <f>G38</f>
        <v>437999.27799999993</v>
      </c>
      <c r="G38" s="62">
        <f>SUM(K38,M38,O38,Q38,S38,U38,W38,Y38,AA38,AC38,AE38,AG38)</f>
        <v>437999.27799999993</v>
      </c>
      <c r="H38" s="62">
        <f>IFERROR(G38/D38*100,0)</f>
        <v>81.260312794835826</v>
      </c>
      <c r="I38" s="62">
        <f>IFERROR(G38/E38*100,0)</f>
        <v>2234.7588328988468</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72498.11</v>
      </c>
      <c r="AB38" s="63">
        <f t="shared" si="33"/>
        <v>25581.240999999998</v>
      </c>
      <c r="AC38" s="63">
        <f>AC41+AC44+AC46+AC48+AC51+AC53+AC55+AC57+AC59+AC62+AC64+AC66</f>
        <v>27469.646000000001</v>
      </c>
      <c r="AD38" s="63">
        <f t="shared" si="33"/>
        <v>22270.365000000002</v>
      </c>
      <c r="AE38" s="63">
        <f t="shared" si="33"/>
        <v>50</v>
      </c>
      <c r="AF38" s="63">
        <f t="shared" si="33"/>
        <v>31697.880000000005</v>
      </c>
      <c r="AG38" s="63">
        <f t="shared" si="33"/>
        <v>0</v>
      </c>
      <c r="AH38" s="60"/>
      <c r="AI38" s="20"/>
    </row>
    <row r="39" spans="1:35" s="22" customFormat="1" ht="46.5" customHeight="1" x14ac:dyDescent="0.25">
      <c r="A39" s="422"/>
      <c r="B39" s="456"/>
      <c r="C39" s="126" t="s">
        <v>113</v>
      </c>
      <c r="D39" s="74">
        <f>SUM(J39,L39,N39,P39,R39,T39,V39,X39,Z39,AB39,AD39,AF39)</f>
        <v>26560.235999999997</v>
      </c>
      <c r="E39" s="62">
        <f>J39</f>
        <v>2710.1529999999998</v>
      </c>
      <c r="F39" s="62">
        <f>G39</f>
        <v>16062.463</v>
      </c>
      <c r="G39" s="62">
        <f>SUM(K39,M39,O39,Q39,S39,U39,W39,Y39,AA39,AC39,AE39,AG39)</f>
        <v>16062.463</v>
      </c>
      <c r="H39" s="62">
        <f>IFERROR(G39/D39*100,0)</f>
        <v>60.475603454728343</v>
      </c>
      <c r="I39" s="62">
        <f>IFERROR(G39/E39*100,0)</f>
        <v>592.67735068831917</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2538.748</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435"/>
      <c r="B40" s="438" t="s">
        <v>122</v>
      </c>
      <c r="C40" s="126" t="s">
        <v>20</v>
      </c>
      <c r="D40" s="74">
        <f>D42+D41</f>
        <v>77186.708999999988</v>
      </c>
      <c r="E40" s="62">
        <f t="shared" ref="E40:G40" si="35">E42+E41</f>
        <v>62952.909</v>
      </c>
      <c r="F40" s="62">
        <f t="shared" si="35"/>
        <v>58946.229999999989</v>
      </c>
      <c r="G40" s="62">
        <f t="shared" si="35"/>
        <v>58946.229999999989</v>
      </c>
      <c r="H40" s="62">
        <f t="shared" ref="H40" si="36">IFERROR(G40/D40*100,0)</f>
        <v>76.368368030822509</v>
      </c>
      <c r="I40" s="62">
        <f t="shared" ref="I40" si="37">IFERROR(G40/E40*100,0)</f>
        <v>93.635434702469411</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4440.63</v>
      </c>
      <c r="AB40" s="63">
        <f t="shared" si="38"/>
        <v>5311.7400000000007</v>
      </c>
      <c r="AC40" s="63">
        <f t="shared" si="38"/>
        <v>6195.81</v>
      </c>
      <c r="AD40" s="63">
        <f t="shared" si="38"/>
        <v>5191.72</v>
      </c>
      <c r="AE40" s="63">
        <f t="shared" si="38"/>
        <v>0</v>
      </c>
      <c r="AF40" s="63">
        <f t="shared" si="38"/>
        <v>9042.08</v>
      </c>
      <c r="AG40" s="63">
        <f t="shared" si="38"/>
        <v>0</v>
      </c>
      <c r="AH40" s="383" t="s">
        <v>435</v>
      </c>
      <c r="AI40" s="20"/>
    </row>
    <row r="41" spans="1:35" s="22" customFormat="1" ht="33.75" customHeight="1" x14ac:dyDescent="0.25">
      <c r="A41" s="436"/>
      <c r="B41" s="439"/>
      <c r="C41" s="126" t="s">
        <v>21</v>
      </c>
      <c r="D41" s="74">
        <f>SUM(J41,L41,N41,P41,R41,T41,V41,X41,Z41,AB41,AD41,AF41)</f>
        <v>77099.418999999994</v>
      </c>
      <c r="E41" s="62">
        <f>J41+L41+N41+P41+R41+T41+V41+X41+Z41+AB41</f>
        <v>62866.909</v>
      </c>
      <c r="F41" s="62">
        <f>G41</f>
        <v>58898.599999999991</v>
      </c>
      <c r="G41" s="62">
        <f>SUM(K41,M41,O41,Q41,S41,U41,W41,Y41,AA41,AC41,AE41,AG41)</f>
        <v>58898.599999999991</v>
      </c>
      <c r="H41" s="62">
        <f>IFERROR(G41/D41*100,0)</f>
        <v>76.393052974886871</v>
      </c>
      <c r="I41" s="62">
        <f>IFERROR(G41/E41*100,0)</f>
        <v>93.687761871670816</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4440.2</v>
      </c>
      <c r="AB41" s="63">
        <v>5311.02</v>
      </c>
      <c r="AC41" s="63">
        <v>6195.81</v>
      </c>
      <c r="AD41" s="63">
        <v>5191</v>
      </c>
      <c r="AE41" s="63">
        <v>0</v>
      </c>
      <c r="AF41" s="63">
        <v>9041.51</v>
      </c>
      <c r="AG41" s="63">
        <v>0</v>
      </c>
      <c r="AH41" s="64"/>
      <c r="AI41" s="20"/>
    </row>
    <row r="42" spans="1:35" s="22" customFormat="1" ht="28.5" customHeight="1" x14ac:dyDescent="0.25">
      <c r="A42" s="437"/>
      <c r="B42" s="440"/>
      <c r="C42" s="126" t="s">
        <v>113</v>
      </c>
      <c r="D42" s="74">
        <f>SUM(J42,L42,N42,P42,R42,T42,V42,X42,Z42,AB42,AD42,AF42)</f>
        <v>87.289999999999992</v>
      </c>
      <c r="E42" s="62">
        <f>J42+L42+N42+P42+R42+T42+V42+X42+Z42+AB42</f>
        <v>86</v>
      </c>
      <c r="F42" s="62">
        <f>G42</f>
        <v>47.63</v>
      </c>
      <c r="G42" s="62">
        <f>SUM(K42,M42,O42,Q42,S42,U42,W42,Y42,AA42,AC42,AE42,AG42)</f>
        <v>47.63</v>
      </c>
      <c r="H42" s="62">
        <f>IFERROR(G42/D42*100,0)</f>
        <v>54.565242295795635</v>
      </c>
      <c r="I42" s="62">
        <f>IFERROR(G42/E42*100,0)</f>
        <v>55.383720930232563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v>
      </c>
      <c r="AD42" s="63">
        <v>0.72</v>
      </c>
      <c r="AE42" s="63">
        <v>0</v>
      </c>
      <c r="AF42" s="63">
        <v>0.56999999999999995</v>
      </c>
      <c r="AG42" s="63">
        <v>0</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34"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34"/>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34"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45" t="s">
        <v>367</v>
      </c>
      <c r="AI45" s="20"/>
    </row>
    <row r="46" spans="1:35" s="22" customFormat="1" ht="37.5" customHeight="1" x14ac:dyDescent="0.25">
      <c r="A46" s="117"/>
      <c r="B46" s="434"/>
      <c r="C46" s="126" t="s">
        <v>21</v>
      </c>
      <c r="D46" s="74">
        <f t="shared" ref="D46" si="48">SUM(J46,L46,N46,P46,R46,T46,V46,X46,Z46,AB46,AD46,AF46)</f>
        <v>144.60000000000002</v>
      </c>
      <c r="E46" s="62">
        <f>J46+L46+N46</f>
        <v>144.60000000000002</v>
      </c>
      <c r="F46" s="62">
        <v>144.6</v>
      </c>
      <c r="G46" s="62">
        <f>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435"/>
      <c r="B47" s="438" t="s">
        <v>125</v>
      </c>
      <c r="C47" s="126" t="s">
        <v>20</v>
      </c>
      <c r="D47" s="74">
        <f>D49+D48</f>
        <v>85080.947</v>
      </c>
      <c r="E47" s="62">
        <f t="shared" ref="E47:G47" si="49">E49+E48</f>
        <v>62139.457999999999</v>
      </c>
      <c r="F47" s="62">
        <f t="shared" si="49"/>
        <v>65240.097999999998</v>
      </c>
      <c r="G47" s="62">
        <f t="shared" si="49"/>
        <v>65240.097999999998</v>
      </c>
      <c r="H47" s="62">
        <f t="shared" si="41"/>
        <v>76.680032722249791</v>
      </c>
      <c r="I47" s="62">
        <f t="shared" si="42"/>
        <v>104.98980856897721</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7553.4000000000005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6802.1130000000003</v>
      </c>
      <c r="AC47" s="63">
        <f t="shared" si="50"/>
        <v>6014.1170000000002</v>
      </c>
      <c r="AD47" s="63">
        <f t="shared" si="50"/>
        <v>6402.7160000000003</v>
      </c>
      <c r="AE47" s="63">
        <f t="shared" si="50"/>
        <v>0</v>
      </c>
      <c r="AF47" s="63">
        <f t="shared" si="50"/>
        <v>2870.96</v>
      </c>
      <c r="AG47" s="63">
        <f t="shared" si="50"/>
        <v>0</v>
      </c>
      <c r="AH47" s="314" t="s">
        <v>438</v>
      </c>
      <c r="AI47" s="20"/>
    </row>
    <row r="48" spans="1:35" s="22" customFormat="1" ht="33.75" customHeight="1" x14ac:dyDescent="0.25">
      <c r="A48" s="436"/>
      <c r="B48" s="439"/>
      <c r="C48" s="126" t="s">
        <v>21</v>
      </c>
      <c r="D48" s="74">
        <f>SUM(J48,L48,N48,P48,R48,T48,V48,X48,Z48,AB48,AD48,AF48)</f>
        <v>81207.997999999992</v>
      </c>
      <c r="E48" s="62">
        <f>J48+L48+N48+P48+R48+T48+V48+X48</f>
        <v>59520.299999999996</v>
      </c>
      <c r="F48" s="62">
        <f>G48</f>
        <v>62899.987000000001</v>
      </c>
      <c r="G48" s="62">
        <f>SUM(K48,M48,O48,Q48,S48,U48,W48,Y48,AA48,AC48,AE48,AG48)</f>
        <v>62899.987000000001</v>
      </c>
      <c r="H48" s="62">
        <f>IFERROR(G48/D48*100,0)</f>
        <v>77.455409010329262</v>
      </c>
      <c r="I48" s="62">
        <f>IFERROR(G48/E48*100,0)</f>
        <v>105.67820894719952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0</v>
      </c>
      <c r="AF48" s="63">
        <v>2633.93</v>
      </c>
      <c r="AG48" s="63">
        <v>0</v>
      </c>
      <c r="AH48" s="64"/>
      <c r="AI48" s="20"/>
    </row>
    <row r="49" spans="1:35" s="22" customFormat="1" ht="28.5" customHeight="1" x14ac:dyDescent="0.25">
      <c r="A49" s="437"/>
      <c r="B49" s="440"/>
      <c r="C49" s="126" t="s">
        <v>113</v>
      </c>
      <c r="D49" s="74">
        <f>SUM(J49,L49,N49,P49,R49,T49,V49,X49,Z49,AB49,AD49,AF49)</f>
        <v>3872.949000000001</v>
      </c>
      <c r="E49" s="62">
        <f>J49+L49+N49+P49+R49+T49+V49+X49</f>
        <v>2619.1580000000004</v>
      </c>
      <c r="F49" s="62">
        <f>G49</f>
        <v>2340.1109999999999</v>
      </c>
      <c r="G49" s="62">
        <f>SUM(K49,M49,O49,Q49,S49,U49,W49,Y49,AA49,AC49,AE49,AG49)</f>
        <v>2340.1109999999999</v>
      </c>
      <c r="H49" s="62">
        <f>IFERROR(G49/D49*100,0)</f>
        <v>60.421942039515606</v>
      </c>
      <c r="I49" s="62">
        <f>IFERROR(G49/E49*100,0)</f>
        <v>89.345927202558968</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121.486</v>
      </c>
      <c r="AB49" s="63">
        <v>603.21100000000001</v>
      </c>
      <c r="AC49" s="63">
        <v>0</v>
      </c>
      <c r="AD49" s="63">
        <v>308.75</v>
      </c>
      <c r="AE49" s="63">
        <v>0</v>
      </c>
      <c r="AF49" s="63">
        <v>237.03</v>
      </c>
      <c r="AG49" s="63">
        <v>0</v>
      </c>
      <c r="AH49" s="303" t="s">
        <v>368</v>
      </c>
      <c r="AI49" s="20"/>
    </row>
    <row r="50" spans="1:35" s="22" customFormat="1" ht="30.75" customHeight="1" x14ac:dyDescent="0.25">
      <c r="A50" s="117"/>
      <c r="B50" s="434" t="s">
        <v>126</v>
      </c>
      <c r="C50" s="126" t="s">
        <v>20</v>
      </c>
      <c r="D50" s="74">
        <f t="shared" ref="D50:E50" si="51">D51</f>
        <v>314.7</v>
      </c>
      <c r="E50" s="62">
        <f t="shared" si="51"/>
        <v>314.7</v>
      </c>
      <c r="F50" s="62">
        <f t="shared" ref="F50:F57" si="52">G50</f>
        <v>0</v>
      </c>
      <c r="G50" s="62">
        <f>G51</f>
        <v>0</v>
      </c>
      <c r="H50" s="62">
        <f t="shared" ref="H50:H58" si="53">IFERROR(G50/D50*100,0)</f>
        <v>0</v>
      </c>
      <c r="I50" s="62">
        <f t="shared" ref="I50:I58" si="54">IFERROR(G50/E50*100,0)</f>
        <v>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0</v>
      </c>
      <c r="AH50" s="314" t="s">
        <v>436</v>
      </c>
      <c r="AI50" s="20"/>
    </row>
    <row r="51" spans="1:35" s="22" customFormat="1" ht="37.5" customHeight="1" x14ac:dyDescent="0.25">
      <c r="A51" s="117"/>
      <c r="B51" s="434"/>
      <c r="C51" s="126" t="s">
        <v>21</v>
      </c>
      <c r="D51" s="74">
        <f t="shared" ref="D51" si="56">SUM(J51,L51,N51,P51,R51,T51,V51,X51,Z51,AB51,AD51,AF51)</f>
        <v>314.7</v>
      </c>
      <c r="E51" s="62">
        <f>J51+L51+N51+P51+R51+T51+V51+X51</f>
        <v>314.7</v>
      </c>
      <c r="F51" s="62">
        <f t="shared" si="52"/>
        <v>0</v>
      </c>
      <c r="G51" s="62">
        <f>SUM(K51,M51,O51,Q51,S51,U51,W51,Y51,AA51,AC51,AE51,AG51)</f>
        <v>0</v>
      </c>
      <c r="H51" s="62">
        <f t="shared" si="53"/>
        <v>0</v>
      </c>
      <c r="I51" s="62">
        <f t="shared" si="54"/>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434"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4"/>
      <c r="AI52" s="20"/>
    </row>
    <row r="53" spans="1:35" s="22" customFormat="1" ht="37.5" customHeight="1" x14ac:dyDescent="0.25">
      <c r="A53" s="116"/>
      <c r="B53" s="434"/>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34" t="s">
        <v>128</v>
      </c>
      <c r="C54" s="125" t="s">
        <v>20</v>
      </c>
      <c r="D54" s="74">
        <f t="shared" ref="D54:E54" si="61">D55</f>
        <v>500</v>
      </c>
      <c r="E54" s="62">
        <f t="shared" si="61"/>
        <v>500</v>
      </c>
      <c r="F54" s="62">
        <f t="shared" si="52"/>
        <v>380</v>
      </c>
      <c r="G54" s="62">
        <f>G55</f>
        <v>380</v>
      </c>
      <c r="H54" s="62">
        <f t="shared" si="53"/>
        <v>76</v>
      </c>
      <c r="I54" s="62">
        <f t="shared" si="54"/>
        <v>76</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0</v>
      </c>
      <c r="AH54" s="314" t="s">
        <v>437</v>
      </c>
      <c r="AI54" s="20"/>
    </row>
    <row r="55" spans="1:35" s="22" customFormat="1" ht="37.5" customHeight="1" x14ac:dyDescent="0.25">
      <c r="A55" s="116"/>
      <c r="B55" s="434"/>
      <c r="C55" s="126" t="s">
        <v>21</v>
      </c>
      <c r="D55" s="74">
        <f t="shared" ref="D55" si="63">SUM(J55,L55,N55,P55,R55,T55,V55,X55,Z55,AB55,AD55,AF55)</f>
        <v>500</v>
      </c>
      <c r="E55" s="62">
        <f>J55+L55+N55+P55+R55+T55+V55+X55+Z55+AB55</f>
        <v>500</v>
      </c>
      <c r="F55" s="62">
        <f t="shared" si="52"/>
        <v>380</v>
      </c>
      <c r="G55" s="62">
        <f t="shared" ref="G55" si="64">SUM(K55,M55,O55,Q55,S55,U55,W55,Y55,AA55,AC55,AE55,AG55)</f>
        <v>380</v>
      </c>
      <c r="H55" s="62">
        <f t="shared" si="53"/>
        <v>76</v>
      </c>
      <c r="I55" s="62">
        <f t="shared" si="54"/>
        <v>76</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0</v>
      </c>
      <c r="AH55" s="60"/>
      <c r="AI55" s="20"/>
    </row>
    <row r="56" spans="1:35" s="22" customFormat="1" ht="30.75" customHeight="1" x14ac:dyDescent="0.25">
      <c r="A56" s="116"/>
      <c r="B56" s="434"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34"/>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6" t="s">
        <v>369</v>
      </c>
      <c r="AI57" s="20"/>
    </row>
    <row r="58" spans="1:35" s="22" customFormat="1" ht="23.25" customHeight="1" x14ac:dyDescent="0.25">
      <c r="A58" s="435"/>
      <c r="B58" s="438" t="s">
        <v>130</v>
      </c>
      <c r="C58" s="126" t="s">
        <v>20</v>
      </c>
      <c r="D58" s="74">
        <f>D60+D59</f>
        <v>191256.30000000002</v>
      </c>
      <c r="E58" s="62">
        <f t="shared" ref="E58:G58" si="69">E60+E59</f>
        <v>158189.77100000001</v>
      </c>
      <c r="F58" s="62">
        <f t="shared" si="69"/>
        <v>41653.899999999994</v>
      </c>
      <c r="G58" s="62">
        <f t="shared" si="69"/>
        <v>139679.91899999999</v>
      </c>
      <c r="H58" s="62">
        <f t="shared" si="53"/>
        <v>73.032845976838402</v>
      </c>
      <c r="I58" s="62">
        <f t="shared" si="54"/>
        <v>88.298957712000217</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0</v>
      </c>
      <c r="AF58" s="63">
        <f t="shared" si="70"/>
        <v>20405.060000000001</v>
      </c>
      <c r="AG58" s="63">
        <f t="shared" si="70"/>
        <v>0</v>
      </c>
      <c r="AH58" s="64"/>
      <c r="AI58" s="20"/>
    </row>
    <row r="59" spans="1:35" s="22" customFormat="1" ht="63" customHeight="1" x14ac:dyDescent="0.25">
      <c r="A59" s="436"/>
      <c r="B59" s="439"/>
      <c r="C59" s="126" t="s">
        <v>21</v>
      </c>
      <c r="D59" s="74">
        <f>SUM(J59,L59,N59,P59,R59,T59,V59,X59,Z59,AB59,AD59,AF59)</f>
        <v>168656.30300000001</v>
      </c>
      <c r="E59" s="62">
        <f>J59+L59+N59+P59+R59+T59+V59+X59+Z59+AB59</f>
        <v>139053.171</v>
      </c>
      <c r="F59" s="62">
        <v>35807.019999999997</v>
      </c>
      <c r="G59" s="62">
        <f>SUM(K59,M59,O59,Q59,S59,U59,W59,Y59,AA59,AC59,AE59,AG59)</f>
        <v>126005.197</v>
      </c>
      <c r="H59" s="62">
        <f>IFERROR(G59/D59*100,0)</f>
        <v>74.711229143923546</v>
      </c>
      <c r="I59" s="62">
        <f>IFERROR(G59/E59*100,0)</f>
        <v>90.616557748258757</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254" t="s">
        <v>433</v>
      </c>
      <c r="AI59" s="20"/>
    </row>
    <row r="60" spans="1:35" s="22" customFormat="1" ht="60.75" customHeight="1" x14ac:dyDescent="0.25">
      <c r="A60" s="437"/>
      <c r="B60" s="440"/>
      <c r="C60" s="126" t="s">
        <v>113</v>
      </c>
      <c r="D60" s="74">
        <f>SUM(J60,L60,N60,P60,R60,T60,V60,X60,Z60,AB60,AD60,AF60)</f>
        <v>22599.996999999999</v>
      </c>
      <c r="E60" s="62">
        <f>J60+L60+N60+P60+R60+T60+V60+X60+Z60+AB60</f>
        <v>19136.599999999999</v>
      </c>
      <c r="F60" s="62">
        <v>5846.88</v>
      </c>
      <c r="G60" s="62">
        <f>SUM(K60,M60,O60,Q60,S60,U60,W60,Y60,AA60,AC60,AE60,AG60)</f>
        <v>13674.721999999998</v>
      </c>
      <c r="H60" s="62">
        <f>IFERROR(G60/D60*100,0)</f>
        <v>60.507627501012493</v>
      </c>
      <c r="I60" s="62">
        <f>IFERROR(G60/E60*100,0)</f>
        <v>71.458472246898609</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382" t="s">
        <v>432</v>
      </c>
      <c r="AI60" s="20"/>
    </row>
    <row r="61" spans="1:35" s="22" customFormat="1" ht="99.75" customHeight="1" x14ac:dyDescent="0.25">
      <c r="A61" s="116"/>
      <c r="B61" s="434" t="s">
        <v>131</v>
      </c>
      <c r="C61" s="125" t="s">
        <v>20</v>
      </c>
      <c r="D61" s="74">
        <f t="shared" ref="D61:E61" si="71">D62</f>
        <v>16433.2</v>
      </c>
      <c r="E61" s="62">
        <f t="shared" si="71"/>
        <v>15078.493</v>
      </c>
      <c r="F61" s="62">
        <f t="shared" ref="F61:F64" si="72">G61</f>
        <v>6815.2640000000001</v>
      </c>
      <c r="G61" s="62">
        <f>G62</f>
        <v>6815.2640000000001</v>
      </c>
      <c r="H61" s="62">
        <f t="shared" ref="H61:H67" si="73">IFERROR(G61/D61*100,0)</f>
        <v>41.472531217291824</v>
      </c>
      <c r="I61" s="62">
        <f t="shared" ref="I61:I67" si="74">IFERROR(G61/E61*100,0)</f>
        <v>45.198575215706235</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0</v>
      </c>
      <c r="AB61" s="62">
        <f t="shared" si="75"/>
        <v>35.975999999999999</v>
      </c>
      <c r="AC61" s="62">
        <f>AC62</f>
        <v>1067.289</v>
      </c>
      <c r="AD61" s="62">
        <f t="shared" si="75"/>
        <v>16.399999999999999</v>
      </c>
      <c r="AE61" s="62">
        <f t="shared" si="75"/>
        <v>0</v>
      </c>
      <c r="AF61" s="62">
        <f t="shared" si="75"/>
        <v>1338.307</v>
      </c>
      <c r="AG61" s="62">
        <f t="shared" si="75"/>
        <v>0</v>
      </c>
      <c r="AH61" s="388" t="s">
        <v>442</v>
      </c>
      <c r="AI61" s="20"/>
    </row>
    <row r="62" spans="1:35" s="22" customFormat="1" ht="37.5" customHeight="1" x14ac:dyDescent="0.25">
      <c r="A62" s="116"/>
      <c r="B62" s="434"/>
      <c r="C62" s="126" t="s">
        <v>21</v>
      </c>
      <c r="D62" s="74">
        <f t="shared" ref="D62" si="76">SUM(J62,L62,N62,P62,R62,T62,V62,X62,Z62,AB62,AD62,AF62)</f>
        <v>16433.2</v>
      </c>
      <c r="E62" s="62">
        <f>J62+L62+N62+P62+R62+T62+V62+X62+Z62+AB62</f>
        <v>15078.493</v>
      </c>
      <c r="F62" s="62">
        <f t="shared" si="72"/>
        <v>6815.2640000000001</v>
      </c>
      <c r="G62" s="62">
        <f>SUM(K62,M62,O62,Q62,S62,U62,W62,Y62,AA62,AC62,AE62,AG62)</f>
        <v>6815.2640000000001</v>
      </c>
      <c r="H62" s="62">
        <f t="shared" si="73"/>
        <v>41.472531217291824</v>
      </c>
      <c r="I62" s="62">
        <f t="shared" si="74"/>
        <v>45.198575215706235</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v>1067.289</v>
      </c>
      <c r="AD62" s="63">
        <v>16.399999999999999</v>
      </c>
      <c r="AE62" s="63">
        <v>0</v>
      </c>
      <c r="AF62" s="63">
        <v>1338.307</v>
      </c>
      <c r="AG62" s="63">
        <v>0</v>
      </c>
      <c r="AH62" s="386"/>
      <c r="AI62" s="20"/>
    </row>
    <row r="63" spans="1:35" s="22" customFormat="1" ht="30.75" customHeight="1" x14ac:dyDescent="0.25">
      <c r="A63" s="116"/>
      <c r="B63" s="434" t="s">
        <v>132</v>
      </c>
      <c r="C63" s="125" t="s">
        <v>20</v>
      </c>
      <c r="D63" s="74">
        <f t="shared" ref="D63:E63" si="77">D64</f>
        <v>50</v>
      </c>
      <c r="E63" s="62">
        <f t="shared" si="77"/>
        <v>0</v>
      </c>
      <c r="F63" s="62">
        <f t="shared" si="72"/>
        <v>50</v>
      </c>
      <c r="G63" s="62">
        <f>G64</f>
        <v>50</v>
      </c>
      <c r="H63" s="62">
        <f t="shared" si="73"/>
        <v>100</v>
      </c>
      <c r="I63" s="62">
        <f t="shared" si="74"/>
        <v>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6"/>
      <c r="AI63" s="20"/>
    </row>
    <row r="64" spans="1:35" s="22" customFormat="1" ht="37.5" customHeight="1" x14ac:dyDescent="0.25">
      <c r="A64" s="116"/>
      <c r="B64" s="434"/>
      <c r="C64" s="126" t="s">
        <v>21</v>
      </c>
      <c r="D64" s="74">
        <f t="shared" ref="D64" si="79">SUM(J64,L64,N64,P64,R64,T64,V64,X64,Z64,AB64,AD64,AF64)</f>
        <v>50</v>
      </c>
      <c r="E64" s="62">
        <f>J64+L64+N64+P64+R64+T64+V64+X64+Z64+AB64</f>
        <v>0</v>
      </c>
      <c r="F64" s="62">
        <f t="shared" si="72"/>
        <v>50</v>
      </c>
      <c r="G64" s="62">
        <f t="shared" ref="G64" si="80">SUM(K64,M64,O64,Q64,S64,U64,W64,Y64,AA64,AC64,AE64,AG64)</f>
        <v>50</v>
      </c>
      <c r="H64" s="62">
        <f t="shared" si="73"/>
        <v>100</v>
      </c>
      <c r="I64" s="62">
        <f t="shared" si="74"/>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7"/>
      <c r="AI64" s="20"/>
    </row>
    <row r="65" spans="1:35" s="22" customFormat="1" ht="108" customHeight="1" x14ac:dyDescent="0.25">
      <c r="A65" s="227"/>
      <c r="B65" s="228" t="s">
        <v>328</v>
      </c>
      <c r="C65" s="231"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4" t="s">
        <v>439</v>
      </c>
      <c r="AI65" s="20"/>
    </row>
    <row r="66" spans="1:35" s="22" customFormat="1" ht="50.25" customHeight="1" x14ac:dyDescent="0.25">
      <c r="A66" s="227"/>
      <c r="B66" s="230"/>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1"/>
      <c r="AI66" s="20"/>
    </row>
    <row r="67" spans="1:35" s="22" customFormat="1" ht="78.75" customHeight="1" x14ac:dyDescent="0.25">
      <c r="A67" s="422"/>
      <c r="B67" s="445"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1"/>
      <c r="AI67" s="20"/>
    </row>
    <row r="68" spans="1:35" s="22" customFormat="1" ht="58.5" hidden="1" customHeight="1" x14ac:dyDescent="0.25">
      <c r="A68" s="422"/>
      <c r="B68" s="445"/>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2"/>
      <c r="AI68" s="20"/>
    </row>
    <row r="69" spans="1:35" s="22" customFormat="1" ht="75.75" customHeight="1" x14ac:dyDescent="0.25">
      <c r="A69" s="423"/>
      <c r="B69" s="445"/>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4"/>
      <c r="AI69" s="20"/>
    </row>
    <row r="70" spans="1:35" s="22" customFormat="1" ht="63.75" customHeight="1" x14ac:dyDescent="0.25">
      <c r="A70" s="116"/>
      <c r="B70" s="434"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3"/>
      <c r="AI70" s="20"/>
    </row>
    <row r="71" spans="1:35" s="22" customFormat="1" ht="57" customHeight="1" x14ac:dyDescent="0.25">
      <c r="A71" s="116"/>
      <c r="B71" s="434"/>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3"/>
      <c r="AI71" s="20"/>
    </row>
    <row r="72" spans="1:35" s="22" customFormat="1" ht="56.25" customHeight="1" x14ac:dyDescent="0.25">
      <c r="A72" s="116"/>
      <c r="B72" s="434"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4"/>
      <c r="AI72" s="20"/>
    </row>
    <row r="73" spans="1:35" s="22" customFormat="1" ht="41.25" customHeight="1" x14ac:dyDescent="0.25">
      <c r="A73" s="116"/>
      <c r="B73" s="434"/>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21"/>
      <c r="B74" s="455" t="s">
        <v>136</v>
      </c>
      <c r="C74" s="125" t="s">
        <v>20</v>
      </c>
      <c r="D74" s="70">
        <f>D76+D75</f>
        <v>22266.780000000002</v>
      </c>
      <c r="E74" s="58">
        <f>E76+E75</f>
        <v>22138.080000000002</v>
      </c>
      <c r="F74" s="58">
        <f>F76+F75</f>
        <v>9130.14</v>
      </c>
      <c r="G74" s="58">
        <f>G76+G75</f>
        <v>12903.319</v>
      </c>
      <c r="H74" s="58">
        <f t="shared" si="88"/>
        <v>57.948742476460438</v>
      </c>
      <c r="I74" s="58">
        <f t="shared" si="89"/>
        <v>58.285628202626413</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8380.4399999999987</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0</v>
      </c>
      <c r="AB74" s="59">
        <f t="shared" si="97"/>
        <v>2404.1999999999998</v>
      </c>
      <c r="AC74" s="59">
        <f t="shared" si="97"/>
        <v>0</v>
      </c>
      <c r="AD74" s="59">
        <f t="shared" si="97"/>
        <v>0</v>
      </c>
      <c r="AE74" s="59">
        <f t="shared" si="97"/>
        <v>0</v>
      </c>
      <c r="AF74" s="59">
        <f t="shared" si="97"/>
        <v>128.69999999999999</v>
      </c>
      <c r="AG74" s="59">
        <f t="shared" si="97"/>
        <v>0</v>
      </c>
      <c r="AH74" s="60"/>
      <c r="AI74" s="20"/>
    </row>
    <row r="75" spans="1:35" s="22" customFormat="1" ht="37.5" hidden="1" customHeight="1" x14ac:dyDescent="0.25">
      <c r="A75" s="422"/>
      <c r="B75" s="456"/>
      <c r="C75" s="126" t="s">
        <v>22</v>
      </c>
      <c r="D75" s="74">
        <f>SUM(J75,L75,N75,P75,R75,T75,V75,X75,Z75,AB75,AD75,AF75)</f>
        <v>1203.3</v>
      </c>
      <c r="E75" s="62">
        <f>J75+L75+N75+P75+R75+T75+V75+X75+Z75+AB75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423"/>
      <c r="B76" s="456"/>
      <c r="C76" s="126" t="s">
        <v>21</v>
      </c>
      <c r="D76" s="74">
        <f>SUM(J76,L76,N76,P76,R76,T76,V76,X76,Z76,AB76,AD76,AF76)</f>
        <v>21063.480000000003</v>
      </c>
      <c r="E76" s="62">
        <f>J76+L76+N76+P76+R76+T76+V76+X76+Z76+AB76</f>
        <v>20934.780000000002</v>
      </c>
      <c r="F76" s="62">
        <v>7926.84</v>
      </c>
      <c r="G76" s="62">
        <f>SUM(K76,M76,O76,Q76,S76,U76,W76,Y76,AA76,AC76,AE76,AG76)</f>
        <v>11700.019</v>
      </c>
      <c r="H76" s="62">
        <f>IFERROR(G76/D76*100,0)</f>
        <v>55.54646715547478</v>
      </c>
      <c r="I76" s="62">
        <f>IFERROR(G76/E76*100,0)</f>
        <v>55.88794818956778</v>
      </c>
      <c r="J76" s="63">
        <v>3313.4</v>
      </c>
      <c r="K76" s="63">
        <v>1115.028</v>
      </c>
      <c r="L76" s="63">
        <v>3192.625</v>
      </c>
      <c r="M76" s="63">
        <v>2472.8589999999999</v>
      </c>
      <c r="N76" s="63">
        <v>1387.59</v>
      </c>
      <c r="O76" s="63">
        <v>838.51</v>
      </c>
      <c r="P76" s="63">
        <v>7715.94</v>
      </c>
      <c r="Q76" s="63">
        <v>3038.9690000000001</v>
      </c>
      <c r="R76" s="63">
        <v>1398.7</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246" t="s">
        <v>434</v>
      </c>
      <c r="AI76" s="20"/>
    </row>
    <row r="77" spans="1:35" s="22" customFormat="1" ht="23.25" customHeight="1" x14ac:dyDescent="0.25">
      <c r="A77" s="451" t="s">
        <v>51</v>
      </c>
      <c r="B77" s="427"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5"/>
      <c r="AI77" s="20"/>
    </row>
    <row r="78" spans="1:35" s="22" customFormat="1" ht="45" customHeight="1" x14ac:dyDescent="0.25">
      <c r="A78" s="452"/>
      <c r="B78" s="428"/>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22"/>
      <c r="B79" s="428"/>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5"/>
      <c r="AI79" s="20"/>
    </row>
    <row r="80" spans="1:35" s="22" customFormat="1" ht="56.25" customHeight="1" x14ac:dyDescent="0.25">
      <c r="A80" s="422" t="s">
        <v>138</v>
      </c>
      <c r="B80" s="427" t="s">
        <v>139</v>
      </c>
      <c r="C80" s="125" t="s">
        <v>20</v>
      </c>
      <c r="D80" s="74">
        <f t="shared" ref="D80:E80" si="102">D81</f>
        <v>5832.1999999999989</v>
      </c>
      <c r="E80" s="62">
        <f t="shared" si="102"/>
        <v>5823.9999999999991</v>
      </c>
      <c r="F80" s="62">
        <f t="shared" ref="F80:F81" si="103">G80</f>
        <v>5022.6939999999995</v>
      </c>
      <c r="G80" s="62">
        <f>G81</f>
        <v>5022.6939999999995</v>
      </c>
      <c r="H80" s="62">
        <f t="shared" ref="H80:H93" si="104">IFERROR(G80/D80*100,0)</f>
        <v>86.120057611193033</v>
      </c>
      <c r="I80" s="62">
        <f t="shared" ref="I80:I93" si="105">IFERROR(G80/E80*100,0)</f>
        <v>86.241311813186812</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1817.9</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0</v>
      </c>
      <c r="AH80" s="243"/>
      <c r="AI80" s="20"/>
    </row>
    <row r="81" spans="1:35" s="22" customFormat="1" ht="41.25" customHeight="1" x14ac:dyDescent="0.25">
      <c r="A81" s="422"/>
      <c r="B81" s="428"/>
      <c r="C81" s="126" t="s">
        <v>21</v>
      </c>
      <c r="D81" s="74">
        <f t="shared" ref="D81" si="107">SUM(J81,L81,N81,P81,R81,T81,V81,X81,Z81,AB81,AD81,AF81)</f>
        <v>5832.1999999999989</v>
      </c>
      <c r="E81" s="62">
        <f>J81+L81+N81+P81+R81+T81+V81+X81+Z81+AB81</f>
        <v>5823.9999999999991</v>
      </c>
      <c r="F81" s="62">
        <f t="shared" si="103"/>
        <v>5022.6939999999995</v>
      </c>
      <c r="G81" s="62">
        <f t="shared" ref="G81" si="108">SUM(K81,M81,O81,Q81,S81,U81,W81,Y81,AA81,AC81,AE81,AG81)</f>
        <v>5022.6939999999995</v>
      </c>
      <c r="H81" s="62">
        <f t="shared" si="104"/>
        <v>86.120057611193033</v>
      </c>
      <c r="I81" s="62">
        <f t="shared" si="105"/>
        <v>86.241311813186812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48.429000000000002</v>
      </c>
      <c r="AB81" s="63">
        <v>23.7</v>
      </c>
      <c r="AC81" s="63">
        <v>2</v>
      </c>
      <c r="AD81" s="63">
        <v>8.1999999999999993</v>
      </c>
      <c r="AE81" s="63">
        <v>0</v>
      </c>
      <c r="AF81" s="63">
        <v>0</v>
      </c>
      <c r="AG81" s="63">
        <v>0</v>
      </c>
      <c r="AH81" s="255" t="s">
        <v>440</v>
      </c>
      <c r="AI81" s="20"/>
    </row>
    <row r="82" spans="1:35" s="21" customFormat="1" ht="23.25" customHeight="1" x14ac:dyDescent="0.25">
      <c r="A82" s="421" t="s">
        <v>140</v>
      </c>
      <c r="B82" s="427" t="s">
        <v>141</v>
      </c>
      <c r="C82" s="125" t="s">
        <v>20</v>
      </c>
      <c r="D82" s="70">
        <f>D84+D85+D83</f>
        <v>447.1</v>
      </c>
      <c r="E82" s="58">
        <f t="shared" ref="E82:G82" si="109">E84+E85+E83</f>
        <v>0</v>
      </c>
      <c r="F82" s="58">
        <f t="shared" si="109"/>
        <v>358.88</v>
      </c>
      <c r="G82" s="58">
        <f t="shared" si="109"/>
        <v>358.88</v>
      </c>
      <c r="H82" s="58">
        <f t="shared" si="104"/>
        <v>80.26839633191679</v>
      </c>
      <c r="I82" s="58">
        <f t="shared" si="105"/>
        <v>0</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0</v>
      </c>
      <c r="AF82" s="58">
        <f t="shared" si="110"/>
        <v>0</v>
      </c>
      <c r="AG82" s="58">
        <f t="shared" si="110"/>
        <v>0</v>
      </c>
      <c r="AH82" s="244"/>
      <c r="AI82" s="23"/>
    </row>
    <row r="83" spans="1:35" s="21" customFormat="1" ht="17.25" hidden="1" customHeight="1" x14ac:dyDescent="0.25">
      <c r="A83" s="422"/>
      <c r="B83" s="428"/>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22"/>
      <c r="B84" s="428"/>
      <c r="C84" s="126" t="s">
        <v>22</v>
      </c>
      <c r="D84" s="74">
        <f>SUM(J84,L84,N84,P84,R84,T84,V84,X84,Z84,AB84,AD84,AF84)</f>
        <v>74</v>
      </c>
      <c r="E84" s="62">
        <f>J84</f>
        <v>0</v>
      </c>
      <c r="F84" s="62">
        <f>G84</f>
        <v>74</v>
      </c>
      <c r="G84" s="62">
        <f>SUM(K84,M84,O84,Q84,S84,U84,W84,Y84,AA84,AC84,AE84,AG84)</f>
        <v>74</v>
      </c>
      <c r="H84" s="62">
        <f t="shared" si="104"/>
        <v>100</v>
      </c>
      <c r="I84" s="62">
        <f t="shared" si="105"/>
        <v>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4"/>
      <c r="AI84" s="23"/>
    </row>
    <row r="85" spans="1:35" s="22" customFormat="1" ht="33" customHeight="1" x14ac:dyDescent="0.25">
      <c r="A85" s="422"/>
      <c r="B85" s="429"/>
      <c r="C85" s="126" t="s">
        <v>21</v>
      </c>
      <c r="D85" s="74">
        <f>SUM(J85,L85,N85,P85,R85,T85,V85,X85,Z85,AB85,AD85,AF85)</f>
        <v>373.1</v>
      </c>
      <c r="E85" s="62">
        <f>J85</f>
        <v>0</v>
      </c>
      <c r="F85" s="62">
        <f>G85</f>
        <v>284.88</v>
      </c>
      <c r="G85" s="62">
        <f>SUM(K85,M85,O85,Q85,S85,U85,W85,Y85,AA85,AC85,AE85,AG85)</f>
        <v>284.88</v>
      </c>
      <c r="H85" s="62">
        <f t="shared" si="104"/>
        <v>76.354864647547572</v>
      </c>
      <c r="I85" s="62">
        <f t="shared" si="105"/>
        <v>0</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0</v>
      </c>
      <c r="AF85" s="67">
        <f t="shared" si="113"/>
        <v>0</v>
      </c>
      <c r="AG85" s="67">
        <f t="shared" si="113"/>
        <v>0</v>
      </c>
      <c r="AH85" s="243"/>
      <c r="AI85" s="20"/>
    </row>
    <row r="86" spans="1:35" s="21" customFormat="1" ht="72.75" customHeight="1" x14ac:dyDescent="0.25">
      <c r="A86" s="127"/>
      <c r="B86" s="449" t="s">
        <v>142</v>
      </c>
      <c r="C86" s="125" t="s">
        <v>20</v>
      </c>
      <c r="D86" s="70">
        <f>D88+D89+D87</f>
        <v>373.1</v>
      </c>
      <c r="E86" s="58">
        <f t="shared" ref="E86:G86" si="114">E88+E89+E87</f>
        <v>373.1</v>
      </c>
      <c r="F86" s="58">
        <f t="shared" si="114"/>
        <v>116.95</v>
      </c>
      <c r="G86" s="58">
        <f t="shared" si="114"/>
        <v>284.88</v>
      </c>
      <c r="H86" s="58">
        <f t="shared" si="104"/>
        <v>76.354864647547572</v>
      </c>
      <c r="I86" s="58">
        <f t="shared" si="105"/>
        <v>76.354864647547572</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0</v>
      </c>
      <c r="AF86" s="58">
        <f t="shared" si="115"/>
        <v>0</v>
      </c>
      <c r="AG86" s="58">
        <f t="shared" si="115"/>
        <v>0</v>
      </c>
      <c r="AH86" s="243"/>
      <c r="AI86" s="23"/>
    </row>
    <row r="87" spans="1:35" s="21" customFormat="1" ht="45.75" hidden="1" customHeight="1" x14ac:dyDescent="0.25">
      <c r="A87" s="127"/>
      <c r="B87" s="450"/>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4"/>
      <c r="AI87" s="23"/>
    </row>
    <row r="88" spans="1:35" s="21" customFormat="1" ht="50.25" hidden="1" customHeight="1" x14ac:dyDescent="0.25">
      <c r="A88" s="127"/>
      <c r="B88" s="450"/>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99"/>
      <c r="C89" s="126" t="s">
        <v>21</v>
      </c>
      <c r="D89" s="74">
        <f>SUM(J89,L89,N89,P89,R89,T89,V89,X89,Z89,AB89,AD89,AF89)</f>
        <v>373.1</v>
      </c>
      <c r="E89" s="62">
        <f>J89+L89+N89+P89+R89+T89+V89+X89+Z89+AB89</f>
        <v>373.1</v>
      </c>
      <c r="F89" s="62">
        <v>116.95</v>
      </c>
      <c r="G89" s="62">
        <f>SUM(K89,M89,O89,Q89,S89,U89,W89,Y89,AA89,AC89,AE89,AG89)</f>
        <v>284.88</v>
      </c>
      <c r="H89" s="62">
        <f t="shared" si="104"/>
        <v>76.354864647547572</v>
      </c>
      <c r="I89" s="62">
        <f t="shared" si="105"/>
        <v>76.354864647547572</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0</v>
      </c>
      <c r="AF89" s="67">
        <v>0</v>
      </c>
      <c r="AG89" s="67">
        <v>0</v>
      </c>
      <c r="AH89" s="246" t="s">
        <v>441</v>
      </c>
      <c r="AI89" s="20"/>
    </row>
    <row r="90" spans="1:35" s="21" customFormat="1" ht="69.75" customHeight="1" x14ac:dyDescent="0.25">
      <c r="A90" s="127"/>
      <c r="B90" s="449"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4"/>
      <c r="AI90" s="23"/>
    </row>
    <row r="91" spans="1:35" s="21" customFormat="1" ht="27" hidden="1" customHeight="1" x14ac:dyDescent="0.25">
      <c r="A91" s="127"/>
      <c r="B91" s="450"/>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50"/>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6"/>
      <c r="AI92" s="23"/>
    </row>
    <row r="93" spans="1:35" s="22" customFormat="1" ht="37.5" hidden="1" customHeight="1" x14ac:dyDescent="0.25">
      <c r="A93" s="128"/>
      <c r="B93" s="499"/>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00" t="s">
        <v>32</v>
      </c>
      <c r="C94" s="501"/>
      <c r="D94" s="501"/>
      <c r="E94" s="501"/>
      <c r="F94" s="501"/>
      <c r="G94" s="501"/>
      <c r="H94" s="501"/>
      <c r="I94" s="501"/>
      <c r="J94" s="501"/>
      <c r="K94" s="501"/>
      <c r="L94" s="501"/>
      <c r="M94" s="501"/>
      <c r="N94" s="501"/>
      <c r="O94" s="501"/>
      <c r="P94" s="501"/>
      <c r="Q94" s="501"/>
      <c r="R94" s="501"/>
      <c r="S94" s="501"/>
      <c r="T94" s="501"/>
      <c r="U94" s="501"/>
      <c r="V94" s="501"/>
      <c r="W94" s="501"/>
      <c r="X94" s="501"/>
      <c r="Y94" s="501"/>
      <c r="Z94" s="501"/>
      <c r="AA94" s="501"/>
      <c r="AB94" s="501"/>
      <c r="AC94" s="501"/>
      <c r="AD94" s="501"/>
      <c r="AE94" s="501"/>
      <c r="AF94" s="501"/>
      <c r="AG94" s="502"/>
      <c r="AH94" s="43"/>
      <c r="AI94" s="27"/>
    </row>
    <row r="95" spans="1:35" s="30" customFormat="1" ht="27" customHeight="1" x14ac:dyDescent="0.25">
      <c r="A95" s="410" t="s">
        <v>144</v>
      </c>
      <c r="B95" s="463"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11"/>
      <c r="B96" s="465"/>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10"/>
      <c r="B97" s="449"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11"/>
      <c r="B98" s="450"/>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10"/>
      <c r="B99" s="412"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11"/>
      <c r="B100" s="412"/>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6"/>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0"/>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2"/>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6"/>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22"/>
    </customSheetView>
    <customSheetView guid="{2940A182-D1A7-43C5-8D6E-965BED4371B0}" scale="80" hiddenRows="1" hiddenColumns="1">
      <pane xSplit="5" ySplit="7" topLeftCell="G8" activePane="bottomRight" state="frozen"/>
      <selection pane="bottomRight" activeCell="P1" sqref="P1"/>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4"/>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7"/>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24" activePane="bottomRight" state="frozen"/>
      <selection pane="topRight" activeCell="G1" sqref="G1"/>
      <selection pane="bottomLeft" activeCell="A8" sqref="A8"/>
      <selection pane="bottomRight" activeCell="N87" sqref="N8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0" customHeight="1" x14ac:dyDescent="0.25">
      <c r="A3" s="55"/>
      <c r="B3" s="55"/>
      <c r="C3" s="471" t="s">
        <v>272</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80"/>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03"/>
      <c r="B8" s="463"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04"/>
      <c r="B9" s="464"/>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04"/>
      <c r="B10" s="464"/>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04"/>
      <c r="B11" s="464"/>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05"/>
      <c r="B12" s="465"/>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00" t="s">
        <v>273</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2"/>
      <c r="AH13" s="46"/>
    </row>
    <row r="14" spans="1:35" s="21" customFormat="1" ht="23.25" customHeight="1" x14ac:dyDescent="0.25">
      <c r="A14" s="421" t="s">
        <v>169</v>
      </c>
      <c r="B14" s="416"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22"/>
      <c r="B15" s="506"/>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22"/>
      <c r="B16" s="506"/>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22"/>
      <c r="B17" s="506"/>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23"/>
      <c r="B18" s="417"/>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21" t="s">
        <v>276</v>
      </c>
      <c r="B19" s="418"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22"/>
      <c r="B20" s="419"/>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22"/>
      <c r="B21" s="419"/>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22"/>
      <c r="B22" s="419"/>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23"/>
      <c r="B23" s="507"/>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21"/>
      <c r="B24" s="509"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22"/>
      <c r="B25" s="510"/>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22"/>
      <c r="B26" s="510"/>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22"/>
      <c r="B27" s="510"/>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7">
        <v>113.09</v>
      </c>
      <c r="N27" s="67">
        <v>276.24599999999998</v>
      </c>
      <c r="O27" s="217">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08"/>
      <c r="B28" s="511"/>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46"/>
      <c r="B29" s="509"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47"/>
      <c r="B30" s="510"/>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47"/>
      <c r="B31" s="510"/>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47"/>
      <c r="B32" s="510"/>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8">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48"/>
      <c r="B33" s="512"/>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46"/>
      <c r="B34" s="509"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47"/>
      <c r="B35" s="510"/>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47"/>
      <c r="B36" s="510"/>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47"/>
      <c r="B37" s="510"/>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7">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48"/>
      <c r="B38" s="512"/>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46"/>
      <c r="B39" s="509"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47"/>
      <c r="B40" s="510"/>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47"/>
      <c r="B41" s="510"/>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47"/>
      <c r="B42" s="510"/>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48"/>
      <c r="B43" s="512"/>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46"/>
      <c r="B44" s="509"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47"/>
      <c r="B45" s="510"/>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47"/>
      <c r="B46" s="510"/>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47"/>
      <c r="B47" s="510"/>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7">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383</v>
      </c>
      <c r="AI47" s="23"/>
    </row>
    <row r="48" spans="1:35" s="22" customFormat="1" ht="51.75" hidden="1" customHeight="1" x14ac:dyDescent="0.25">
      <c r="A48" s="448"/>
      <c r="B48" s="512"/>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46"/>
      <c r="B49" s="509"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47"/>
      <c r="B50" s="510"/>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47"/>
      <c r="B51" s="510"/>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47"/>
      <c r="B52" s="510"/>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48"/>
      <c r="B53" s="512"/>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13" t="s">
        <v>278</v>
      </c>
      <c r="B54" s="418"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22"/>
      <c r="B55" s="419"/>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22"/>
      <c r="B56" s="419"/>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22"/>
      <c r="B57" s="419"/>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14"/>
      <c r="B58" s="511"/>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00" t="s">
        <v>280</v>
      </c>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2"/>
      <c r="AH59" s="46"/>
    </row>
    <row r="60" spans="1:35" s="21" customFormat="1" ht="21" customHeight="1" x14ac:dyDescent="0.25">
      <c r="A60" s="421" t="s">
        <v>154</v>
      </c>
      <c r="B60" s="416"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22"/>
      <c r="B61" s="506"/>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22"/>
      <c r="B62" s="506"/>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22"/>
      <c r="B63" s="506"/>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23"/>
      <c r="B64" s="417"/>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51" t="s">
        <v>282</v>
      </c>
      <c r="B65" s="418"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52"/>
      <c r="B66" s="419"/>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52"/>
      <c r="B67" s="419"/>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52"/>
      <c r="B68" s="419"/>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7">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22"/>
      <c r="B69" s="419"/>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21" t="s">
        <v>283</v>
      </c>
      <c r="B70" s="418"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22"/>
      <c r="B71" s="419"/>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22"/>
      <c r="B72" s="419"/>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7">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22"/>
      <c r="B73" s="419"/>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7">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23"/>
      <c r="B74" s="507"/>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00" t="s">
        <v>285</v>
      </c>
      <c r="C75" s="501"/>
      <c r="D75" s="501"/>
      <c r="E75" s="501"/>
      <c r="F75" s="501"/>
      <c r="G75" s="501"/>
      <c r="H75" s="501"/>
      <c r="I75" s="501"/>
      <c r="J75" s="501"/>
      <c r="K75" s="501"/>
      <c r="L75" s="501"/>
      <c r="M75" s="501"/>
      <c r="N75" s="501"/>
      <c r="O75" s="501"/>
      <c r="P75" s="501"/>
      <c r="Q75" s="501"/>
      <c r="R75" s="501"/>
      <c r="S75" s="501"/>
      <c r="T75" s="501"/>
      <c r="U75" s="501"/>
      <c r="V75" s="501"/>
      <c r="W75" s="501"/>
      <c r="X75" s="501"/>
      <c r="Y75" s="501"/>
      <c r="Z75" s="501"/>
      <c r="AA75" s="501"/>
      <c r="AB75" s="501"/>
      <c r="AC75" s="501"/>
      <c r="AD75" s="501"/>
      <c r="AE75" s="501"/>
      <c r="AF75" s="501"/>
      <c r="AG75" s="502"/>
      <c r="AH75" s="46"/>
    </row>
    <row r="76" spans="1:35" s="22" customFormat="1" ht="63" customHeight="1" x14ac:dyDescent="0.25">
      <c r="A76" s="451" t="s">
        <v>157</v>
      </c>
      <c r="B76" s="463"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52"/>
      <c r="B77" s="464"/>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52"/>
      <c r="B78" s="464"/>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52"/>
      <c r="B79" s="464"/>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22"/>
      <c r="B80" s="464"/>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00" t="s">
        <v>288</v>
      </c>
      <c r="C81" s="501"/>
      <c r="D81" s="501"/>
      <c r="E81" s="501"/>
      <c r="F81" s="501"/>
      <c r="G81" s="501"/>
      <c r="H81" s="501"/>
      <c r="I81" s="501"/>
      <c r="J81" s="501"/>
      <c r="K81" s="501"/>
      <c r="L81" s="501"/>
      <c r="M81" s="501"/>
      <c r="N81" s="501"/>
      <c r="O81" s="501"/>
      <c r="P81" s="501"/>
      <c r="Q81" s="501"/>
      <c r="R81" s="501"/>
      <c r="S81" s="501"/>
      <c r="T81" s="501"/>
      <c r="U81" s="501"/>
      <c r="V81" s="501"/>
      <c r="W81" s="501"/>
      <c r="X81" s="501"/>
      <c r="Y81" s="501"/>
      <c r="Z81" s="501"/>
      <c r="AA81" s="501"/>
      <c r="AB81" s="501"/>
      <c r="AC81" s="501"/>
      <c r="AD81" s="501"/>
      <c r="AE81" s="501"/>
      <c r="AF81" s="501"/>
      <c r="AG81" s="502"/>
      <c r="AH81" s="46"/>
    </row>
    <row r="82" spans="1:35" s="22" customFormat="1" ht="51.75" customHeight="1" x14ac:dyDescent="0.25">
      <c r="A82" s="451" t="s">
        <v>289</v>
      </c>
      <c r="B82" s="463"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52"/>
      <c r="B83" s="464"/>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52"/>
      <c r="B84" s="464"/>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23"/>
      <c r="B85" s="465"/>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1"/>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5"/>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7"/>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0"/>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2"/>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2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3"/>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24"/>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6"/>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7"/>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27"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6" s="10" customFormat="1" ht="27" customHeight="1" x14ac:dyDescent="0.25">
      <c r="A3" s="55"/>
      <c r="B3" s="55"/>
      <c r="C3" s="471" t="s">
        <v>203</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6" s="10" customFormat="1" ht="15" customHeight="1" x14ac:dyDescent="0.25">
      <c r="A4" s="472" t="s">
        <v>26</v>
      </c>
      <c r="B4" s="475" t="s">
        <v>29</v>
      </c>
      <c r="C4" s="478" t="s">
        <v>30</v>
      </c>
      <c r="D4" s="481"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6" s="10" customFormat="1" ht="39" customHeight="1" x14ac:dyDescent="0.25">
      <c r="A5" s="473"/>
      <c r="B5" s="476"/>
      <c r="C5" s="479"/>
      <c r="D5" s="482"/>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6" s="10" customFormat="1" ht="64.5" customHeight="1" x14ac:dyDescent="0.25">
      <c r="A6" s="474"/>
      <c r="B6" s="477"/>
      <c r="C6" s="480"/>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60"/>
      <c r="B8" s="463"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5">
        <f>E8-G8</f>
        <v>1186.4074000000001</v>
      </c>
    </row>
    <row r="9" spans="1:36" s="26" customFormat="1" ht="26.25" hidden="1" customHeight="1" x14ac:dyDescent="0.25">
      <c r="A9" s="461"/>
      <c r="B9" s="464"/>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5">
        <f t="shared" ref="AJ9:AJ35" si="3">E9-G9</f>
        <v>0</v>
      </c>
    </row>
    <row r="10" spans="1:36" s="26" customFormat="1" ht="40.5" customHeight="1" x14ac:dyDescent="0.25">
      <c r="A10" s="461"/>
      <c r="B10" s="464"/>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5">
        <f t="shared" si="3"/>
        <v>391.52188999999998</v>
      </c>
    </row>
    <row r="11" spans="1:36" s="26" customFormat="1" ht="40.5" customHeight="1" x14ac:dyDescent="0.25">
      <c r="A11" s="461"/>
      <c r="B11" s="464"/>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5">
        <f t="shared" si="3"/>
        <v>794.88551000000007</v>
      </c>
    </row>
    <row r="12" spans="1:36" s="22" customFormat="1" ht="18.75" customHeight="1" x14ac:dyDescent="0.25">
      <c r="A12" s="66"/>
      <c r="B12" s="413" t="s">
        <v>204</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64"/>
    </row>
    <row r="13" spans="1:36" s="21" customFormat="1" ht="23.25" customHeight="1" x14ac:dyDescent="0.25">
      <c r="A13" s="421" t="s">
        <v>37</v>
      </c>
      <c r="B13" s="416"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5">
        <f t="shared" si="3"/>
        <v>1055.9750299999996</v>
      </c>
    </row>
    <row r="14" spans="1:36" s="21" customFormat="1" ht="17.25" hidden="1" customHeight="1" x14ac:dyDescent="0.25">
      <c r="A14" s="422"/>
      <c r="B14" s="506"/>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5">
        <f t="shared" si="3"/>
        <v>0</v>
      </c>
    </row>
    <row r="15" spans="1:36" s="21" customFormat="1" ht="37.5" customHeight="1" x14ac:dyDescent="0.25">
      <c r="A15" s="422"/>
      <c r="B15" s="506"/>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5">
        <f t="shared" si="3"/>
        <v>261.08951999999999</v>
      </c>
    </row>
    <row r="16" spans="1:36" s="22" customFormat="1" ht="29.25" customHeight="1" x14ac:dyDescent="0.25">
      <c r="A16" s="423"/>
      <c r="B16" s="417"/>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5">
        <f t="shared" si="3"/>
        <v>794.88551000000007</v>
      </c>
    </row>
    <row r="17" spans="1:36" s="21" customFormat="1" ht="21" customHeight="1" x14ac:dyDescent="0.25">
      <c r="A17" s="421"/>
      <c r="B17" s="418"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4">
        <f t="shared" si="3"/>
        <v>486.48799999999983</v>
      </c>
    </row>
    <row r="18" spans="1:36" s="21" customFormat="1" ht="23.25" hidden="1" customHeight="1" x14ac:dyDescent="0.25">
      <c r="A18" s="422"/>
      <c r="B18" s="419"/>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4">
        <f t="shared" si="3"/>
        <v>0</v>
      </c>
    </row>
    <row r="19" spans="1:36" s="21" customFormat="1" ht="390.75" customHeight="1" x14ac:dyDescent="0.25">
      <c r="A19" s="422"/>
      <c r="B19" s="419"/>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6" t="s">
        <v>359</v>
      </c>
      <c r="AI19" s="23"/>
      <c r="AJ19" s="214">
        <f t="shared" si="3"/>
        <v>120.83100000000005</v>
      </c>
    </row>
    <row r="20" spans="1:36" s="22" customFormat="1" ht="33" customHeight="1" x14ac:dyDescent="0.25">
      <c r="A20" s="423"/>
      <c r="B20" s="50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4">
        <f t="shared" si="3"/>
        <v>365.65699999999993</v>
      </c>
    </row>
    <row r="21" spans="1:36" s="21" customFormat="1" ht="18" customHeight="1" x14ac:dyDescent="0.25">
      <c r="A21" s="421"/>
      <c r="B21" s="418"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4">
        <f t="shared" si="3"/>
        <v>359.4155099999989</v>
      </c>
    </row>
    <row r="22" spans="1:36" s="21" customFormat="1" ht="51.75" hidden="1" customHeight="1" x14ac:dyDescent="0.25">
      <c r="A22" s="422"/>
      <c r="B22" s="419"/>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4">
        <f t="shared" si="3"/>
        <v>0</v>
      </c>
    </row>
    <row r="23" spans="1:36" s="21" customFormat="1" ht="168.75" customHeight="1" x14ac:dyDescent="0.25">
      <c r="A23" s="422"/>
      <c r="B23" s="419"/>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9" t="s">
        <v>360</v>
      </c>
      <c r="AI23" s="23"/>
      <c r="AJ23" s="214">
        <f t="shared" si="3"/>
        <v>93.157889999999952</v>
      </c>
    </row>
    <row r="24" spans="1:36" s="22" customFormat="1" ht="28.5" customHeight="1" x14ac:dyDescent="0.25">
      <c r="A24" s="423"/>
      <c r="B24" s="50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4">
        <f t="shared" si="3"/>
        <v>266.25762000000032</v>
      </c>
    </row>
    <row r="25" spans="1:36" s="21" customFormat="1" ht="24.75" customHeight="1" x14ac:dyDescent="0.25">
      <c r="A25" s="421"/>
      <c r="B25" s="418"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4">
        <f t="shared" si="3"/>
        <v>12.06546999999955</v>
      </c>
    </row>
    <row r="26" spans="1:36" s="21" customFormat="1" ht="42.75" hidden="1" customHeight="1" x14ac:dyDescent="0.25">
      <c r="A26" s="422"/>
      <c r="B26" s="419"/>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4">
        <f t="shared" si="3"/>
        <v>0</v>
      </c>
    </row>
    <row r="27" spans="1:36" s="21" customFormat="1" ht="105.75" customHeight="1" x14ac:dyDescent="0.25">
      <c r="A27" s="422"/>
      <c r="B27" s="419"/>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9" t="s">
        <v>361</v>
      </c>
      <c r="AI27" s="23"/>
      <c r="AJ27" s="214">
        <f t="shared" si="3"/>
        <v>6.3000000000101863E-4</v>
      </c>
    </row>
    <row r="28" spans="1:36" s="22" customFormat="1" ht="38.25" customHeight="1" x14ac:dyDescent="0.25">
      <c r="A28" s="423"/>
      <c r="B28" s="50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4">
        <f t="shared" si="3"/>
        <v>12.064839999999776</v>
      </c>
    </row>
    <row r="29" spans="1:36" s="21" customFormat="1" ht="24.75" customHeight="1" x14ac:dyDescent="0.25">
      <c r="A29" s="421"/>
      <c r="B29" s="418"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4">
        <f t="shared" si="3"/>
        <v>150.90604999999982</v>
      </c>
    </row>
    <row r="30" spans="1:36" s="21" customFormat="1" ht="42.75" hidden="1" customHeight="1" x14ac:dyDescent="0.25">
      <c r="A30" s="422"/>
      <c r="B30" s="419"/>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4">
        <f t="shared" si="3"/>
        <v>0</v>
      </c>
    </row>
    <row r="31" spans="1:36" s="21" customFormat="1" ht="48" hidden="1" customHeight="1" x14ac:dyDescent="0.25">
      <c r="A31" s="422"/>
      <c r="B31" s="419"/>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4">
        <f t="shared" si="3"/>
        <v>0</v>
      </c>
    </row>
    <row r="32" spans="1:36" s="22" customFormat="1" ht="90" customHeight="1" x14ac:dyDescent="0.25">
      <c r="A32" s="423"/>
      <c r="B32" s="50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6" t="s">
        <v>362</v>
      </c>
      <c r="AI32" s="20"/>
      <c r="AJ32" s="214">
        <f t="shared" si="3"/>
        <v>150.90604999999982</v>
      </c>
    </row>
    <row r="33" spans="1:36" s="21" customFormat="1" ht="39.75" customHeight="1" x14ac:dyDescent="0.25">
      <c r="A33" s="446"/>
      <c r="B33" s="418"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4">
        <f t="shared" si="3"/>
        <v>47.1</v>
      </c>
    </row>
    <row r="34" spans="1:36" s="21" customFormat="1" ht="3.75" hidden="1" customHeight="1" x14ac:dyDescent="0.25">
      <c r="A34" s="447"/>
      <c r="B34" s="419"/>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4">
        <f t="shared" si="3"/>
        <v>0</v>
      </c>
    </row>
    <row r="35" spans="1:36" s="21" customFormat="1" ht="97.5" customHeight="1" x14ac:dyDescent="0.25">
      <c r="A35" s="447"/>
      <c r="B35" s="419"/>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6"/>
      <c r="AI35" s="23"/>
      <c r="AJ35" s="214">
        <f t="shared" si="3"/>
        <v>47.1</v>
      </c>
    </row>
    <row r="36" spans="1:36" s="22" customFormat="1" ht="64.5" hidden="1" customHeight="1" x14ac:dyDescent="0.25">
      <c r="A36" s="448"/>
      <c r="B36" s="50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13" t="s">
        <v>211</v>
      </c>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5"/>
      <c r="AH37" s="46"/>
      <c r="AI37" s="20"/>
    </row>
    <row r="38" spans="1:36" s="21" customFormat="1" ht="23.25" customHeight="1" x14ac:dyDescent="0.25">
      <c r="A38" s="421" t="s">
        <v>38</v>
      </c>
      <c r="B38" s="416"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22"/>
      <c r="B39" s="506"/>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22"/>
      <c r="B40" s="506"/>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22"/>
      <c r="B41" s="417"/>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18"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19"/>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4">
        <f t="shared" si="26"/>
        <v>0</v>
      </c>
    </row>
    <row r="44" spans="1:36" s="21" customFormat="1" ht="325.5" customHeight="1" x14ac:dyDescent="0.25">
      <c r="A44" s="127"/>
      <c r="B44" s="419"/>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6" t="s">
        <v>363</v>
      </c>
      <c r="AI44" s="23"/>
      <c r="AJ44" s="214">
        <f t="shared" si="26"/>
        <v>130.43236999999999</v>
      </c>
    </row>
    <row r="45" spans="1:36" s="22" customFormat="1" ht="36.75" hidden="1" customHeight="1" x14ac:dyDescent="0.25">
      <c r="A45" s="127"/>
      <c r="B45" s="50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18"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5"/>
      <c r="AI46" s="23"/>
      <c r="AJ46" s="214">
        <f t="shared" si="26"/>
        <v>0</v>
      </c>
    </row>
    <row r="47" spans="1:36" s="21" customFormat="1" ht="27" hidden="1" customHeight="1" x14ac:dyDescent="0.25">
      <c r="A47" s="127"/>
      <c r="B47" s="419"/>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4">
        <f t="shared" si="26"/>
        <v>0</v>
      </c>
    </row>
    <row r="48" spans="1:36" s="21" customFormat="1" ht="120.75" hidden="1" customHeight="1" x14ac:dyDescent="0.25">
      <c r="A48" s="127"/>
      <c r="B48" s="419"/>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4">
        <f t="shared" si="26"/>
        <v>0</v>
      </c>
    </row>
    <row r="49" spans="1:36" s="22" customFormat="1" ht="30" customHeight="1" x14ac:dyDescent="0.25">
      <c r="A49" s="128"/>
      <c r="B49" s="50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4">
        <f t="shared" si="26"/>
        <v>0</v>
      </c>
    </row>
  </sheetData>
  <customSheetViews>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1"/>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5"/>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7"/>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9"/>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21"/>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2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33" customFormat="1" ht="36.75" customHeight="1" x14ac:dyDescent="0.25">
      <c r="C3" s="470" t="s">
        <v>147</v>
      </c>
      <c r="D3" s="470"/>
      <c r="E3" s="470"/>
      <c r="F3" s="470"/>
      <c r="G3" s="470"/>
      <c r="H3" s="470"/>
      <c r="I3" s="470"/>
      <c r="J3" s="470"/>
      <c r="K3" s="470"/>
      <c r="L3" s="470"/>
      <c r="M3" s="470"/>
      <c r="N3" s="470"/>
      <c r="O3" s="470"/>
      <c r="P3" s="470"/>
      <c r="Q3" s="470"/>
      <c r="R3" s="470"/>
      <c r="S3" s="470"/>
      <c r="T3" s="36"/>
      <c r="U3" s="36"/>
      <c r="V3" s="36"/>
      <c r="W3" s="36"/>
      <c r="X3" s="36"/>
      <c r="Y3" s="36"/>
      <c r="Z3" s="36"/>
      <c r="AA3" s="36"/>
      <c r="AB3" s="36"/>
      <c r="AC3" s="36"/>
      <c r="AD3" s="37"/>
      <c r="AE3" s="37"/>
      <c r="AF3" s="37"/>
      <c r="AG3" s="37" t="s">
        <v>0</v>
      </c>
      <c r="AH3" s="37"/>
    </row>
    <row r="4" spans="1:35" s="33"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33"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33"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5"/>
      <c r="B8" s="457"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16"/>
      <c r="B9" s="458"/>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17"/>
      <c r="B10" s="459"/>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13" t="s">
        <v>148</v>
      </c>
      <c r="C11" s="414"/>
      <c r="D11" s="414"/>
      <c r="E11" s="414"/>
      <c r="F11" s="414"/>
      <c r="G11" s="414"/>
      <c r="H11" s="414"/>
      <c r="I11" s="414"/>
      <c r="J11" s="414"/>
      <c r="K11" s="414"/>
      <c r="L11" s="414"/>
      <c r="M11" s="414"/>
      <c r="N11" s="414"/>
      <c r="O11" s="414"/>
      <c r="P11" s="414"/>
      <c r="Q11" s="414"/>
      <c r="R11" s="414"/>
      <c r="S11" s="414"/>
      <c r="T11" s="414"/>
      <c r="U11" s="414"/>
      <c r="V11" s="414"/>
      <c r="W11" s="414"/>
      <c r="X11" s="414"/>
      <c r="Y11" s="414"/>
      <c r="Z11" s="414"/>
      <c r="AA11" s="414"/>
      <c r="AB11" s="414"/>
      <c r="AC11" s="414"/>
      <c r="AD11" s="414"/>
      <c r="AE11" s="414"/>
      <c r="AF11" s="414"/>
      <c r="AG11" s="415"/>
      <c r="AH11" s="64"/>
    </row>
    <row r="12" spans="1:35" s="100" customFormat="1" ht="85.5" customHeight="1" x14ac:dyDescent="0.25">
      <c r="A12" s="421" t="s">
        <v>37</v>
      </c>
      <c r="B12" s="472"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23"/>
      <c r="B13" s="474"/>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366</v>
      </c>
      <c r="AI13" s="106"/>
    </row>
    <row r="14" spans="1:35" s="100" customFormat="1" ht="90.75" customHeight="1" x14ac:dyDescent="0.25">
      <c r="A14" s="421" t="s">
        <v>51</v>
      </c>
      <c r="B14" s="472"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23"/>
      <c r="B15" s="474"/>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457</v>
      </c>
      <c r="AI15" s="106"/>
    </row>
  </sheetData>
  <customSheetViews>
    <customSheetView guid="{B686A221-D885-4536-BEAC-E7F4BBC0215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92"/>
      <c r="C3" s="471" t="s">
        <v>110</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27" t="s">
        <v>26</v>
      </c>
      <c r="B4" s="457" t="s">
        <v>29</v>
      </c>
      <c r="C4" s="457"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28"/>
      <c r="B5" s="458"/>
      <c r="C5" s="458"/>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29"/>
      <c r="B6" s="459"/>
      <c r="C6" s="45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21"/>
      <c r="B8" s="524" t="s">
        <v>23</v>
      </c>
      <c r="C8" s="222" t="s">
        <v>20</v>
      </c>
      <c r="D8" s="223">
        <f>D9+D10+D11</f>
        <v>235785.49600000001</v>
      </c>
      <c r="E8" s="223">
        <f t="shared" ref="E8:G8" si="0">E9+E10+E11</f>
        <v>186367.22600000002</v>
      </c>
      <c r="F8" s="223">
        <f t="shared" si="0"/>
        <v>171339.576</v>
      </c>
      <c r="G8" s="223">
        <f t="shared" si="0"/>
        <v>171339.576</v>
      </c>
      <c r="H8" s="223">
        <f>IFERROR(G8/D8*100,0)</f>
        <v>72.66756391156477</v>
      </c>
      <c r="I8" s="223">
        <f>IFERROR(G8/E8*100,0)</f>
        <v>91.936538240902919</v>
      </c>
      <c r="J8" s="224">
        <f>J9+J10+J11</f>
        <v>11099.454</v>
      </c>
      <c r="K8" s="224">
        <f t="shared" ref="K8:AG8" si="1">K9+K10+K11</f>
        <v>8031.0300000000007</v>
      </c>
      <c r="L8" s="224">
        <f t="shared" si="1"/>
        <v>22542.92</v>
      </c>
      <c r="M8" s="224">
        <f t="shared" si="1"/>
        <v>22853.97</v>
      </c>
      <c r="N8" s="224">
        <f t="shared" si="1"/>
        <v>7164.6900000000005</v>
      </c>
      <c r="O8" s="224">
        <f t="shared" si="1"/>
        <v>7154.33</v>
      </c>
      <c r="P8" s="224">
        <f t="shared" si="1"/>
        <v>19346.050999999999</v>
      </c>
      <c r="Q8" s="224">
        <f t="shared" si="1"/>
        <v>10861.25</v>
      </c>
      <c r="R8" s="224">
        <f t="shared" si="1"/>
        <v>8404.8539999999994</v>
      </c>
      <c r="S8" s="224">
        <f t="shared" si="1"/>
        <v>7694.33</v>
      </c>
      <c r="T8" s="224">
        <f t="shared" si="1"/>
        <v>14937.18</v>
      </c>
      <c r="U8" s="224">
        <f t="shared" si="1"/>
        <v>13635.006000000001</v>
      </c>
      <c r="V8" s="224">
        <f t="shared" si="1"/>
        <v>51243.245999999999</v>
      </c>
      <c r="W8" s="224">
        <f t="shared" si="1"/>
        <v>46126.99</v>
      </c>
      <c r="X8" s="224">
        <f t="shared" si="1"/>
        <v>21081.833999999999</v>
      </c>
      <c r="Y8" s="224">
        <f t="shared" si="1"/>
        <v>14147.14</v>
      </c>
      <c r="Z8" s="224">
        <f t="shared" si="1"/>
        <v>12005.400000000001</v>
      </c>
      <c r="AA8" s="224">
        <f t="shared" si="1"/>
        <v>24538.91</v>
      </c>
      <c r="AB8" s="224">
        <f t="shared" si="1"/>
        <v>18541.597000000002</v>
      </c>
      <c r="AC8" s="224">
        <f t="shared" si="1"/>
        <v>16296.619999999999</v>
      </c>
      <c r="AD8" s="224">
        <f t="shared" si="1"/>
        <v>17648.7</v>
      </c>
      <c r="AE8" s="224">
        <f t="shared" si="1"/>
        <v>0</v>
      </c>
      <c r="AF8" s="224">
        <f t="shared" si="1"/>
        <v>31769.570000000003</v>
      </c>
      <c r="AG8" s="224">
        <f t="shared" si="1"/>
        <v>0</v>
      </c>
      <c r="AH8" s="463"/>
    </row>
    <row r="9" spans="1:35" s="26" customFormat="1" ht="31.5" x14ac:dyDescent="0.25">
      <c r="A9" s="522"/>
      <c r="B9" s="525"/>
      <c r="C9" s="73" t="s">
        <v>52</v>
      </c>
      <c r="D9" s="74">
        <f>J9+L9+N9+P9+R9+T9+V9+X9+Z9+AB9+AD9+AF9</f>
        <v>9051.3100000000013</v>
      </c>
      <c r="E9" s="74">
        <f>J9+L9+N9+P9+R9+T9+V9+X9+Z9+AB9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464"/>
    </row>
    <row r="10" spans="1:35" s="26" customFormat="1" ht="47.25" x14ac:dyDescent="0.25">
      <c r="A10" s="522"/>
      <c r="B10" s="525"/>
      <c r="C10" s="73" t="s">
        <v>22</v>
      </c>
      <c r="D10" s="74">
        <f t="shared" ref="D10:D11" si="5">J10+L10+N10+P10+R10+T10+V10+X10+Z10+AB10+AD10+AF10</f>
        <v>92589.07</v>
      </c>
      <c r="E10" s="74">
        <f>J10+L10+N10+P10+R10+T10+V10+X10+Z10+AB10</f>
        <v>74027.86</v>
      </c>
      <c r="F10" s="74">
        <f t="shared" ref="F10:F11" si="6">G10</f>
        <v>68221.39</v>
      </c>
      <c r="G10" s="74">
        <f t="shared" ref="G10:G11" si="7">K10+M10+O10+Q10+S10+U10+W10+Y10+AA10+AC10+AE10+AG10</f>
        <v>68221.39</v>
      </c>
      <c r="H10" s="74">
        <f>IFERROR(G10/D10*100,0)</f>
        <v>73.681904354369252</v>
      </c>
      <c r="I10" s="74">
        <f>IFERROR(G10/E10*100,0)</f>
        <v>92.156371938888952</v>
      </c>
      <c r="J10" s="74">
        <f>J15+J19+J36</f>
        <v>455</v>
      </c>
      <c r="K10" s="74">
        <f t="shared" ref="K10:AG10" si="8">K15+K19+K36</f>
        <v>0</v>
      </c>
      <c r="L10" s="74">
        <f t="shared" si="8"/>
        <v>3261.82</v>
      </c>
      <c r="M10" s="74">
        <f t="shared" si="8"/>
        <v>3716.82</v>
      </c>
      <c r="N10" s="74">
        <f t="shared" si="8"/>
        <v>2.1</v>
      </c>
      <c r="O10" s="74">
        <f t="shared" si="8"/>
        <v>2.1</v>
      </c>
      <c r="P10" s="74">
        <f t="shared" si="8"/>
        <v>8869</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7235.74</v>
      </c>
      <c r="AC10" s="74">
        <f t="shared" si="8"/>
        <v>6562.25</v>
      </c>
      <c r="AD10" s="74">
        <f t="shared" si="8"/>
        <v>8407.1</v>
      </c>
      <c r="AE10" s="74">
        <f t="shared" si="8"/>
        <v>0</v>
      </c>
      <c r="AF10" s="74">
        <f t="shared" si="8"/>
        <v>10154.11</v>
      </c>
      <c r="AG10" s="74">
        <f t="shared" si="8"/>
        <v>0</v>
      </c>
      <c r="AH10" s="464"/>
    </row>
    <row r="11" spans="1:35" s="26" customFormat="1" ht="31.5" x14ac:dyDescent="0.25">
      <c r="A11" s="523"/>
      <c r="B11" s="526"/>
      <c r="C11" s="73" t="s">
        <v>21</v>
      </c>
      <c r="D11" s="74">
        <f t="shared" si="5"/>
        <v>134145.11600000001</v>
      </c>
      <c r="E11" s="74">
        <f>J11+L11+N11+P11+R11+T11+V11+X11+Z11+AB11</f>
        <v>111929.42600000001</v>
      </c>
      <c r="F11" s="74">
        <f t="shared" si="6"/>
        <v>102708.24600000001</v>
      </c>
      <c r="G11" s="74">
        <f t="shared" si="7"/>
        <v>102708.24600000001</v>
      </c>
      <c r="H11" s="74">
        <f>IFERROR(G11/D11*100,0)</f>
        <v>76.565028278778328</v>
      </c>
      <c r="I11" s="74">
        <f>IFERROR(G11/E11*100,0)</f>
        <v>91.761612357415288</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10477.050999999999</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11305.857</v>
      </c>
      <c r="AC11" s="74">
        <f t="shared" si="9"/>
        <v>9734.369999999999</v>
      </c>
      <c r="AD11" s="74">
        <f t="shared" si="9"/>
        <v>9241.6</v>
      </c>
      <c r="AE11" s="74">
        <f t="shared" si="9"/>
        <v>0</v>
      </c>
      <c r="AF11" s="74">
        <f t="shared" si="9"/>
        <v>12974.09</v>
      </c>
      <c r="AG11" s="74">
        <f t="shared" si="9"/>
        <v>0</v>
      </c>
      <c r="AH11" s="465"/>
    </row>
    <row r="12" spans="1:35" s="18" customFormat="1" ht="18.75" customHeight="1" x14ac:dyDescent="0.25">
      <c r="A12" s="68"/>
      <c r="B12" s="413" t="s">
        <v>57</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1" customFormat="1" ht="15.75" x14ac:dyDescent="0.25">
      <c r="A13" s="491" t="s">
        <v>50</v>
      </c>
      <c r="B13" s="494" t="s">
        <v>58</v>
      </c>
      <c r="C13" s="81" t="s">
        <v>20</v>
      </c>
      <c r="D13" s="82">
        <f>D15+D16+D14</f>
        <v>8971.39</v>
      </c>
      <c r="E13" s="82">
        <f t="shared" ref="E13:AG13" si="10">E15+E16+E14</f>
        <v>7298.54</v>
      </c>
      <c r="F13" s="82">
        <f t="shared" si="10"/>
        <v>7298.54</v>
      </c>
      <c r="G13" s="82">
        <f t="shared" si="10"/>
        <v>7298.54</v>
      </c>
      <c r="H13" s="82">
        <f t="shared" ref="H13:H36" si="11">IFERROR(G13/D13*100,0)</f>
        <v>81.353502634485849</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1672.8500000000001</v>
      </c>
      <c r="AG13" s="82">
        <f t="shared" si="10"/>
        <v>0</v>
      </c>
      <c r="AH13" s="427" t="s">
        <v>399</v>
      </c>
      <c r="AI13" s="23"/>
    </row>
    <row r="14" spans="1:35" s="21" customFormat="1" ht="31.5" x14ac:dyDescent="0.25">
      <c r="A14" s="492"/>
      <c r="B14" s="495"/>
      <c r="C14" s="61" t="s">
        <v>52</v>
      </c>
      <c r="D14" s="62">
        <f>SUM(J14,L14,N14,P14,R14,T14,V14,X14,Z14,AB14,AD14,AF14)</f>
        <v>503.89</v>
      </c>
      <c r="E14" s="62">
        <f>J14+L14+N14+P14+R14+T14+V14+X14+Z14+AB14</f>
        <v>409.94</v>
      </c>
      <c r="F14" s="62">
        <f>G14</f>
        <v>409.94</v>
      </c>
      <c r="G14" s="62">
        <f>SUM(K14,M14,O14,Q14,S14,U14,W14,Y14,AA14,AC14,AE14,AG14)</f>
        <v>409.94</v>
      </c>
      <c r="H14" s="62">
        <f t="shared" si="11"/>
        <v>81.355057651471554</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428"/>
      <c r="AI14" s="23"/>
    </row>
    <row r="15" spans="1:35" s="21" customFormat="1" ht="47.25" x14ac:dyDescent="0.25">
      <c r="A15" s="492"/>
      <c r="B15" s="495"/>
      <c r="C15" s="61" t="s">
        <v>22</v>
      </c>
      <c r="D15" s="62">
        <f>SUM(J15,L15,N15,P15,R15,T15,V15,X15,Z15,AB15,AD15,AF15)</f>
        <v>8018.89</v>
      </c>
      <c r="E15" s="62">
        <f t="shared" ref="E15:E16" si="13">J15+L15+N15+P15+R15+T15+V15+X15+Z15+AB15</f>
        <v>6523.64</v>
      </c>
      <c r="F15" s="62">
        <f>G15</f>
        <v>6523.64</v>
      </c>
      <c r="G15" s="62">
        <f>SUM(K15,M15,O15,Q15,S15,U15,W15,Y15,AA15,AC15,AE15,AG15)</f>
        <v>6523.64</v>
      </c>
      <c r="H15" s="62">
        <f t="shared" si="11"/>
        <v>81.353404274157654</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428"/>
      <c r="AI15" s="23"/>
    </row>
    <row r="16" spans="1:35" s="22" customFormat="1" ht="31.5" x14ac:dyDescent="0.25">
      <c r="A16" s="493"/>
      <c r="B16" s="496"/>
      <c r="C16" s="61" t="s">
        <v>21</v>
      </c>
      <c r="D16" s="62">
        <f>SUM(J16,L16,N16,P16,R16,T16,V16,X16,Z16,AB16,AD16,AF16)</f>
        <v>448.61</v>
      </c>
      <c r="E16" s="62">
        <f t="shared" si="13"/>
        <v>364.96</v>
      </c>
      <c r="F16" s="62">
        <f>G16</f>
        <v>364.96</v>
      </c>
      <c r="G16" s="62">
        <f>SUM(K16,M16,O16,Q16,S16,U16,W16,Y16,AA16,AC16,AE16,AG16)</f>
        <v>364.96</v>
      </c>
      <c r="H16" s="62">
        <f t="shared" si="11"/>
        <v>81.353514188270424</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429"/>
      <c r="AI16" s="20"/>
    </row>
    <row r="17" spans="1:35" s="22" customFormat="1" ht="23.25" customHeight="1" x14ac:dyDescent="0.25">
      <c r="A17" s="88"/>
      <c r="B17" s="413" t="s">
        <v>66</v>
      </c>
      <c r="C17" s="414"/>
      <c r="D17" s="414"/>
      <c r="E17" s="414"/>
      <c r="F17" s="414"/>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c r="AE17" s="414"/>
      <c r="AF17" s="414"/>
      <c r="AG17" s="415"/>
      <c r="AH17" s="64"/>
      <c r="AI17" s="20"/>
    </row>
    <row r="18" spans="1:35" s="22" customFormat="1" ht="28.5" customHeight="1" x14ac:dyDescent="0.25">
      <c r="A18" s="531" t="s">
        <v>38</v>
      </c>
      <c r="B18" s="494" t="s">
        <v>59</v>
      </c>
      <c r="C18" s="81" t="s">
        <v>20</v>
      </c>
      <c r="D18" s="82">
        <f>D20+D19</f>
        <v>102413.11000000002</v>
      </c>
      <c r="E18" s="82">
        <f t="shared" ref="E18:G18" si="14">E20+E19</f>
        <v>82709.320000000007</v>
      </c>
      <c r="F18" s="82">
        <f t="shared" si="14"/>
        <v>76328.430000000008</v>
      </c>
      <c r="G18" s="82">
        <f t="shared" si="14"/>
        <v>76328.430000000008</v>
      </c>
      <c r="H18" s="82">
        <f t="shared" si="11"/>
        <v>74.529940551556336</v>
      </c>
      <c r="I18" s="82">
        <f t="shared" si="12"/>
        <v>92.285162059124659</v>
      </c>
      <c r="J18" s="83">
        <f>J20+J19</f>
        <v>500</v>
      </c>
      <c r="K18" s="83">
        <f t="shared" ref="K18:AG18" si="15">K20+K19</f>
        <v>0</v>
      </c>
      <c r="L18" s="83">
        <f t="shared" si="15"/>
        <v>8041</v>
      </c>
      <c r="M18" s="83">
        <f t="shared" si="15"/>
        <v>8541</v>
      </c>
      <c r="N18" s="83">
        <f t="shared" si="15"/>
        <v>0</v>
      </c>
      <c r="O18" s="83">
        <f t="shared" si="15"/>
        <v>0</v>
      </c>
      <c r="P18" s="83">
        <f t="shared" si="15"/>
        <v>9746.2000000000007</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8441.43</v>
      </c>
      <c r="AC18" s="83">
        <f t="shared" si="15"/>
        <v>7701.27</v>
      </c>
      <c r="AD18" s="83">
        <f t="shared" si="15"/>
        <v>9238.57</v>
      </c>
      <c r="AE18" s="83">
        <f t="shared" si="15"/>
        <v>0</v>
      </c>
      <c r="AF18" s="83">
        <f t="shared" si="15"/>
        <v>10465.220000000001</v>
      </c>
      <c r="AG18" s="83">
        <f t="shared" si="15"/>
        <v>0</v>
      </c>
      <c r="AH18" s="457"/>
      <c r="AI18" s="20"/>
    </row>
    <row r="19" spans="1:35" s="26" customFormat="1" ht="47.25" x14ac:dyDescent="0.25">
      <c r="A19" s="532"/>
      <c r="B19" s="495"/>
      <c r="C19" s="73" t="s">
        <v>22</v>
      </c>
      <c r="D19" s="74">
        <f>SUM(J19,L19,N19,P19,R19,T19,V19,X19,Z19,AB19,AD19,AF19)</f>
        <v>84568.080000000016</v>
      </c>
      <c r="E19" s="74">
        <f>J19+L19+N19+P19+R19+T19+V19+X19+Z19+AB19</f>
        <v>67502.12000000001</v>
      </c>
      <c r="F19" s="74">
        <f>G19</f>
        <v>61695.650000000009</v>
      </c>
      <c r="G19" s="74">
        <f>SUM(K19,M19,O19,Q19,S19,U19,W19,Y19,AA19,AC19,AE19,AG19)</f>
        <v>61695.650000000009</v>
      </c>
      <c r="H19" s="74">
        <f>IFERROR(G19/D19*100,0)</f>
        <v>72.953826077167648</v>
      </c>
      <c r="I19" s="74">
        <f>IFERROR(G19/E19*100,0)</f>
        <v>91.398092385839135</v>
      </c>
      <c r="J19" s="67">
        <f>J22+J25+J28+J31</f>
        <v>455</v>
      </c>
      <c r="K19" s="67">
        <f t="shared" ref="K19:AG19" si="16">K22+K25+K28+K31</f>
        <v>0</v>
      </c>
      <c r="L19" s="67">
        <f t="shared" si="16"/>
        <v>0</v>
      </c>
      <c r="M19" s="67">
        <f t="shared" si="16"/>
        <v>455</v>
      </c>
      <c r="N19" s="67">
        <f t="shared" si="16"/>
        <v>0</v>
      </c>
      <c r="O19" s="67">
        <f t="shared" si="16"/>
        <v>0</v>
      </c>
      <c r="P19" s="67">
        <f t="shared" si="16"/>
        <v>8869</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7235.74</v>
      </c>
      <c r="AC19" s="67">
        <f t="shared" si="16"/>
        <v>6562.25</v>
      </c>
      <c r="AD19" s="67">
        <f t="shared" si="16"/>
        <v>8407.1</v>
      </c>
      <c r="AE19" s="67">
        <f t="shared" si="16"/>
        <v>0</v>
      </c>
      <c r="AF19" s="67">
        <f t="shared" si="16"/>
        <v>8658.86</v>
      </c>
      <c r="AG19" s="67">
        <f t="shared" si="16"/>
        <v>0</v>
      </c>
      <c r="AH19" s="458"/>
      <c r="AI19" s="24"/>
    </row>
    <row r="20" spans="1:35" s="26" customFormat="1" ht="31.5" x14ac:dyDescent="0.25">
      <c r="A20" s="492"/>
      <c r="B20" s="495"/>
      <c r="C20" s="73" t="s">
        <v>21</v>
      </c>
      <c r="D20" s="74">
        <f>SUM(J20,L20,N20,P20,R20,T20,V20,X20,Z20,AB20,AD20,AF20)</f>
        <v>17845.03</v>
      </c>
      <c r="E20" s="74">
        <f>J20+L20+N20+P20+R20+T20+V20+X20+Z20+AB20</f>
        <v>15207.2</v>
      </c>
      <c r="F20" s="74">
        <f>G20</f>
        <v>14632.78</v>
      </c>
      <c r="G20" s="74">
        <f>SUM(K20,M20,O20,Q20,S20,U20,W20,Y20,AA20,AC20,AE20,AG20)</f>
        <v>14632.78</v>
      </c>
      <c r="H20" s="74">
        <f>IFERROR(G20/D20*100,0)</f>
        <v>81.999189690350775</v>
      </c>
      <c r="I20" s="74">
        <f>IFERROR(G20/E20*100,0)</f>
        <v>96.222710295123363</v>
      </c>
      <c r="J20" s="67">
        <f>J23+J26+J29+J32</f>
        <v>45</v>
      </c>
      <c r="K20" s="67">
        <f t="shared" ref="K20:AG20" si="17">K23+K26+K29+K32</f>
        <v>0</v>
      </c>
      <c r="L20" s="67">
        <f t="shared" si="17"/>
        <v>8041</v>
      </c>
      <c r="M20" s="67">
        <f t="shared" si="17"/>
        <v>8086</v>
      </c>
      <c r="N20" s="67">
        <f t="shared" si="17"/>
        <v>0</v>
      </c>
      <c r="O20" s="67">
        <f t="shared" si="17"/>
        <v>0</v>
      </c>
      <c r="P20" s="67">
        <f t="shared" si="17"/>
        <v>877.2</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1205.69</v>
      </c>
      <c r="AC20" s="67">
        <f t="shared" si="17"/>
        <v>1139.02</v>
      </c>
      <c r="AD20" s="67">
        <f t="shared" si="17"/>
        <v>831.47</v>
      </c>
      <c r="AE20" s="67">
        <f t="shared" si="17"/>
        <v>0</v>
      </c>
      <c r="AF20" s="67">
        <f t="shared" si="17"/>
        <v>1806.3600000000001</v>
      </c>
      <c r="AG20" s="67">
        <f t="shared" si="17"/>
        <v>0</v>
      </c>
      <c r="AH20" s="459"/>
      <c r="AI20" s="24"/>
    </row>
    <row r="21" spans="1:35" s="22" customFormat="1" ht="21" x14ac:dyDescent="0.25">
      <c r="A21" s="451"/>
      <c r="B21" s="528"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72" t="s">
        <v>453</v>
      </c>
      <c r="AI21" s="20"/>
    </row>
    <row r="22" spans="1:35" s="22" customFormat="1" ht="47.25" x14ac:dyDescent="0.25">
      <c r="A22" s="452"/>
      <c r="B22" s="529"/>
      <c r="C22" s="61" t="s">
        <v>22</v>
      </c>
      <c r="D22" s="62">
        <f>SUM(J22,L22,N22,P22,R22,T22,V22,X22,Z22,AB22,AD22,AF22)</f>
        <v>1261.8</v>
      </c>
      <c r="E22" s="62">
        <f>J22+L22+N22+P22+R22+T22+V22+X22+Z22+AB22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4">
        <v>1018.15</v>
      </c>
      <c r="AC22" s="63">
        <v>344.66</v>
      </c>
      <c r="AD22" s="63">
        <v>0</v>
      </c>
      <c r="AE22" s="63">
        <v>0</v>
      </c>
      <c r="AF22" s="63">
        <v>0</v>
      </c>
      <c r="AG22" s="63">
        <v>0</v>
      </c>
      <c r="AH22" s="473"/>
      <c r="AI22" s="20"/>
    </row>
    <row r="23" spans="1:35" s="22" customFormat="1" ht="31.5" x14ac:dyDescent="0.25">
      <c r="A23" s="422"/>
      <c r="B23" s="529"/>
      <c r="C23" s="61" t="s">
        <v>21</v>
      </c>
      <c r="D23" s="62">
        <f>SUM(J23,L23,N23,P23,R23,T23,V23,X23,Z23,AB23,AD23,AF23)</f>
        <v>1564.8600000000001</v>
      </c>
      <c r="E23" s="62">
        <f>J23+L23+N23+P23+R23+T23+V23+X23+Z23+AB23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4">
        <f>100.76+490</f>
        <v>590.76</v>
      </c>
      <c r="AC23" s="63">
        <v>524.09</v>
      </c>
      <c r="AD23" s="63">
        <v>0</v>
      </c>
      <c r="AE23" s="63">
        <v>0</v>
      </c>
      <c r="AF23" s="63">
        <v>950</v>
      </c>
      <c r="AG23" s="63">
        <v>0</v>
      </c>
      <c r="AH23" s="474"/>
      <c r="AI23" s="20"/>
    </row>
    <row r="24" spans="1:35" s="22" customFormat="1" ht="21" x14ac:dyDescent="0.25">
      <c r="A24" s="422"/>
      <c r="B24" s="528" t="s">
        <v>60</v>
      </c>
      <c r="C24" s="57" t="s">
        <v>20</v>
      </c>
      <c r="D24" s="58">
        <f>D26+D25</f>
        <v>33681.72</v>
      </c>
      <c r="E24" s="58">
        <f t="shared" ref="E24" si="46">E26+E25</f>
        <v>21760.5</v>
      </c>
      <c r="F24" s="58">
        <f t="shared" ref="F24" si="47">F26+F25</f>
        <v>21645.65</v>
      </c>
      <c r="G24" s="58">
        <f t="shared" ref="G24" si="48">G26+G25</f>
        <v>21645.65</v>
      </c>
      <c r="H24" s="58">
        <f t="shared" ref="H24" si="49">IFERROR(G24/D24*100,0)</f>
        <v>64.265275051274102</v>
      </c>
      <c r="I24" s="58">
        <f t="shared" ref="I24" si="50">IFERROR(G24/E24*100,0)</f>
        <v>99.47220881873119</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2682.65</v>
      </c>
      <c r="AG24" s="59">
        <f t="shared" ref="AG24" si="73">AG26+AG25</f>
        <v>0</v>
      </c>
      <c r="AH24" s="518" t="s">
        <v>400</v>
      </c>
      <c r="AI24" s="20"/>
    </row>
    <row r="25" spans="1:35" s="22" customFormat="1" ht="47.25" x14ac:dyDescent="0.25">
      <c r="A25" s="422"/>
      <c r="B25" s="529"/>
      <c r="C25" s="61" t="s">
        <v>22</v>
      </c>
      <c r="D25" s="74">
        <f>SUM(J25,L25,N25,P25,R25,T25,V25,X25,Z25,AB25,AD25,AF25)</f>
        <v>30650.37</v>
      </c>
      <c r="E25" s="74">
        <f>J25+L25+N25+P25+R25+T25+V25+X25+Z25+AB25</f>
        <v>19802</v>
      </c>
      <c r="F25" s="74">
        <f>G25</f>
        <v>19697.54</v>
      </c>
      <c r="G25" s="74">
        <f>SUM(K25,M25,O25,Q25,S25,U25,W25,Y25,AA25,AC25,AE25,AG25)</f>
        <v>19697.54</v>
      </c>
      <c r="H25" s="74">
        <f>IFERROR(G25/D25*100,0)</f>
        <v>64.265260093108182</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2441.27</v>
      </c>
      <c r="AG25" s="63">
        <v>0</v>
      </c>
      <c r="AH25" s="519"/>
      <c r="AI25" s="20"/>
    </row>
    <row r="26" spans="1:35" s="22" customFormat="1" ht="31.5" x14ac:dyDescent="0.25">
      <c r="A26" s="423"/>
      <c r="B26" s="529"/>
      <c r="C26" s="61" t="s">
        <v>21</v>
      </c>
      <c r="D26" s="74">
        <f>SUM(J26,L26,N26,P26,R26,T26,V26,X26,Z26,AB26,AD26,AF26)</f>
        <v>3031.3500000000004</v>
      </c>
      <c r="E26" s="74">
        <f>J26+L26+N26+P26+R26+T26+V26+X26+Z26+AB26</f>
        <v>1958.5</v>
      </c>
      <c r="F26" s="74">
        <f>G26</f>
        <v>1948.1100000000001</v>
      </c>
      <c r="G26" s="74">
        <f>SUM(K26,M26,O26,Q26,S26,U26,W26,Y26,AA26,AC26,AE26,AG26)</f>
        <v>1948.1100000000001</v>
      </c>
      <c r="H26" s="74">
        <f>IFERROR(G26/D26*100,0)</f>
        <v>64.265426295214994</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241.38</v>
      </c>
      <c r="AG26" s="63">
        <v>0</v>
      </c>
      <c r="AH26" s="520"/>
      <c r="AI26" s="20"/>
    </row>
    <row r="27" spans="1:35" s="22" customFormat="1" ht="21" x14ac:dyDescent="0.25">
      <c r="A27" s="421"/>
      <c r="B27" s="528" t="s">
        <v>62</v>
      </c>
      <c r="C27" s="57" t="s">
        <v>20</v>
      </c>
      <c r="D27" s="58">
        <f>D29+D28</f>
        <v>17787.2</v>
      </c>
      <c r="E27" s="58">
        <f t="shared" ref="E27" si="74">E29+E28</f>
        <v>17787.2</v>
      </c>
      <c r="F27" s="58">
        <f t="shared" ref="F27" si="75">F29+F28</f>
        <v>12261.31</v>
      </c>
      <c r="G27" s="58">
        <f t="shared" ref="G27" si="76">G29+G28</f>
        <v>12261.31</v>
      </c>
      <c r="H27" s="58">
        <f t="shared" ref="H27" si="77">IFERROR(G27/D27*100,0)</f>
        <v>68.933334082936042</v>
      </c>
      <c r="I27" s="58">
        <f t="shared" ref="I27" si="78">IFERROR(G27/E27*100,0)</f>
        <v>68.933334082936042</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9746.2000000000007</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0</v>
      </c>
      <c r="AF27" s="59">
        <f t="shared" ref="AF27" si="100">AF29+AF28</f>
        <v>0</v>
      </c>
      <c r="AG27" s="59">
        <f t="shared" ref="AG27" si="101">AG29+AG28</f>
        <v>0</v>
      </c>
      <c r="AH27" s="472" t="s">
        <v>454</v>
      </c>
      <c r="AI27" s="20"/>
    </row>
    <row r="28" spans="1:35" s="22" customFormat="1" ht="47.25" x14ac:dyDescent="0.25">
      <c r="A28" s="422"/>
      <c r="B28" s="529"/>
      <c r="C28" s="61" t="s">
        <v>22</v>
      </c>
      <c r="D28" s="62">
        <f>SUM(J28,L28,N28,P28,R28,T28,V28,X28,Z28,AB28,AD28,AF28)</f>
        <v>8869</v>
      </c>
      <c r="E28" s="62">
        <f>J28+L28+N28+P28+R28+T28+V28+X28+Z28+AB28</f>
        <v>8869</v>
      </c>
      <c r="F28" s="62">
        <f>G28</f>
        <v>3840.48</v>
      </c>
      <c r="G28" s="62">
        <f>SUM(K28,M28,O28,Q28,S28,U28,W28,Y28,AA28,AC28,AE28,AG28)</f>
        <v>3840.48</v>
      </c>
      <c r="H28" s="62">
        <f>IFERROR(G28/D28*100,0)</f>
        <v>43.302288871349646</v>
      </c>
      <c r="I28" s="62">
        <f>IFERROR(G28/E28*100,0)</f>
        <v>43.302288871349646</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1863.5</v>
      </c>
      <c r="AB28" s="63">
        <v>0</v>
      </c>
      <c r="AC28" s="63">
        <v>0</v>
      </c>
      <c r="AD28" s="63">
        <v>0</v>
      </c>
      <c r="AE28" s="63">
        <v>0</v>
      </c>
      <c r="AF28" s="63">
        <v>0</v>
      </c>
      <c r="AG28" s="63">
        <v>0</v>
      </c>
      <c r="AH28" s="473"/>
      <c r="AI28" s="20"/>
    </row>
    <row r="29" spans="1:35" s="22" customFormat="1" ht="31.5" x14ac:dyDescent="0.25">
      <c r="A29" s="423"/>
      <c r="B29" s="529"/>
      <c r="C29" s="61" t="s">
        <v>21</v>
      </c>
      <c r="D29" s="62">
        <f>SUM(J29,L29,N29,P29,R29,T29,V29,X29,Z29,AB29,AD29,AF29)</f>
        <v>8918.2000000000007</v>
      </c>
      <c r="E29" s="62">
        <f>J29+L29+N29+P29+R29+T29+V29+X29+Z29+AB29</f>
        <v>8918.2000000000007</v>
      </c>
      <c r="F29" s="62">
        <f>G29</f>
        <v>8420.83</v>
      </c>
      <c r="G29" s="62">
        <f>SUM(K29,M29,O29,Q29,S29,U29,W29,Y29,AA29,AC29,AE29,AG29)</f>
        <v>8420.83</v>
      </c>
      <c r="H29" s="62">
        <f>IFERROR(G29/D29*100,0)</f>
        <v>94.422977730932246</v>
      </c>
      <c r="I29" s="62">
        <f>IFERROR(G29/E29*100,0)</f>
        <v>94.422977730932246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184.3</v>
      </c>
      <c r="AB29" s="63">
        <v>0</v>
      </c>
      <c r="AC29" s="63">
        <v>0</v>
      </c>
      <c r="AD29" s="63">
        <v>0</v>
      </c>
      <c r="AE29" s="63">
        <v>0</v>
      </c>
      <c r="AF29" s="63">
        <v>0</v>
      </c>
      <c r="AG29" s="63">
        <v>0</v>
      </c>
      <c r="AH29" s="474"/>
      <c r="AI29" s="20"/>
    </row>
    <row r="30" spans="1:35" s="22" customFormat="1" ht="21" x14ac:dyDescent="0.25">
      <c r="A30" s="421"/>
      <c r="B30" s="528" t="s">
        <v>394</v>
      </c>
      <c r="C30" s="57" t="s">
        <v>20</v>
      </c>
      <c r="D30" s="58">
        <f>D32+D31</f>
        <v>48117.530000000006</v>
      </c>
      <c r="E30" s="58">
        <f t="shared" ref="E30:G30" si="102">E32+E31</f>
        <v>41284.959999999999</v>
      </c>
      <c r="F30" s="58">
        <f t="shared" si="102"/>
        <v>41284.97</v>
      </c>
      <c r="G30" s="58">
        <f t="shared" si="102"/>
        <v>41284.97</v>
      </c>
      <c r="H30" s="58">
        <f t="shared" ref="H30" si="103">IFERROR(G30/D30*100,0)</f>
        <v>85.800268633905347</v>
      </c>
      <c r="I30" s="58">
        <f t="shared" ref="I30" si="104">IFERROR(G30/E30*100,0)</f>
        <v>100.00002422189583</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6832.52</v>
      </c>
      <c r="AC30" s="59">
        <f t="shared" si="105"/>
        <v>6832.52</v>
      </c>
      <c r="AD30" s="59">
        <f t="shared" si="105"/>
        <v>0</v>
      </c>
      <c r="AE30" s="59">
        <f t="shared" si="105"/>
        <v>0</v>
      </c>
      <c r="AF30" s="59">
        <f t="shared" si="105"/>
        <v>6832.57</v>
      </c>
      <c r="AG30" s="59">
        <f t="shared" si="105"/>
        <v>0</v>
      </c>
      <c r="AH30" s="472" t="s">
        <v>449</v>
      </c>
      <c r="AI30" s="20"/>
    </row>
    <row r="31" spans="1:35" s="22" customFormat="1" ht="47.25" x14ac:dyDescent="0.25">
      <c r="A31" s="422"/>
      <c r="B31" s="529"/>
      <c r="C31" s="351" t="s">
        <v>22</v>
      </c>
      <c r="D31" s="62">
        <f>SUM(J31,L31,N31,P31,R31,T31,V31,X31,Z31,AB31,AD31,AF31)</f>
        <v>43786.91</v>
      </c>
      <c r="E31" s="62">
        <f>J31+L31+N31+P31+R31+T31+V31+X31+Z31+AB31</f>
        <v>37569.32</v>
      </c>
      <c r="F31" s="62">
        <f>G31</f>
        <v>37569.32</v>
      </c>
      <c r="G31" s="62">
        <f>SUM(K31,M31,O31,Q31,S31,U31,W31,Y31,AA31,AC31,AE31,AG31)</f>
        <v>37569.32</v>
      </c>
      <c r="H31" s="62">
        <f>IFERROR(G31/D31*100,0)</f>
        <v>85.80034535435361</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6217.59</v>
      </c>
      <c r="AD31" s="63">
        <v>0</v>
      </c>
      <c r="AE31" s="63">
        <v>0</v>
      </c>
      <c r="AF31" s="63">
        <v>6217.59</v>
      </c>
      <c r="AG31" s="63">
        <v>0</v>
      </c>
      <c r="AH31" s="473"/>
      <c r="AI31" s="20"/>
    </row>
    <row r="32" spans="1:35" s="22" customFormat="1" ht="31.5" x14ac:dyDescent="0.25">
      <c r="A32" s="422"/>
      <c r="B32" s="530"/>
      <c r="C32" s="351" t="s">
        <v>21</v>
      </c>
      <c r="D32" s="62">
        <f>SUM(J32,L32,N32,P32,R32,T32,V32,X32,Z32,AB32,AD32,AF32)</f>
        <v>4330.62</v>
      </c>
      <c r="E32" s="62">
        <f>J32+L32+N32+P32+R32+T32+V32+X32+Z32+AB32</f>
        <v>3715.64</v>
      </c>
      <c r="F32" s="62">
        <f>G32</f>
        <v>3715.65</v>
      </c>
      <c r="G32" s="62">
        <f>SUM(K32,M32,O32,Q32,S32,U32,W32,Y32,AA32,AC32,AE32,AG32)</f>
        <v>3715.65</v>
      </c>
      <c r="H32" s="62">
        <f>IFERROR(G32/D32*100,0)</f>
        <v>85.799492913254909</v>
      </c>
      <c r="I32" s="62">
        <f>IFERROR(G32/E32*100,0)</f>
        <v>100.00026913263933</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614.92999999999995</v>
      </c>
      <c r="AD32" s="63">
        <v>0</v>
      </c>
      <c r="AE32" s="63">
        <v>0</v>
      </c>
      <c r="AF32" s="63">
        <v>614.98</v>
      </c>
      <c r="AG32" s="63">
        <v>0</v>
      </c>
      <c r="AH32" s="474"/>
      <c r="AI32" s="20"/>
    </row>
    <row r="33" spans="1:35" s="22" customFormat="1" ht="25.5" customHeight="1" x14ac:dyDescent="0.25">
      <c r="A33" s="88"/>
      <c r="B33" s="413" t="s">
        <v>67</v>
      </c>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5"/>
      <c r="AH33" s="60"/>
      <c r="AI33" s="20"/>
    </row>
    <row r="34" spans="1:35" s="22" customFormat="1" ht="21" x14ac:dyDescent="0.25">
      <c r="A34" s="531" t="s">
        <v>63</v>
      </c>
      <c r="B34" s="494" t="s">
        <v>64</v>
      </c>
      <c r="C34" s="81" t="s">
        <v>20</v>
      </c>
      <c r="D34" s="82">
        <f t="shared" ref="D34:D44" si="106">SUM(J34,L34,N34,P34,R34,T34,V34,X34,Z34,AB34,AD34,AF34)</f>
        <v>9816.7900000000009</v>
      </c>
      <c r="E34" s="82">
        <f>E35+E36+E37</f>
        <v>2.1</v>
      </c>
      <c r="F34" s="82">
        <f>F35+F36+F37</f>
        <v>2.1</v>
      </c>
      <c r="G34" s="82">
        <f>G35+G36+G37</f>
        <v>2.1</v>
      </c>
      <c r="H34" s="82">
        <f t="shared" si="11"/>
        <v>2.1391921391819526E-2</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0</v>
      </c>
      <c r="AE34" s="83">
        <f t="shared" si="107"/>
        <v>0</v>
      </c>
      <c r="AF34" s="83">
        <f t="shared" si="107"/>
        <v>9814.69</v>
      </c>
      <c r="AG34" s="83">
        <f t="shared" si="107"/>
        <v>0</v>
      </c>
      <c r="AH34" s="472"/>
      <c r="AI34" s="20"/>
    </row>
    <row r="35" spans="1:35" s="22" customFormat="1" ht="31.5" x14ac:dyDescent="0.25">
      <c r="A35" s="532"/>
      <c r="B35" s="495"/>
      <c r="C35" s="61" t="s">
        <v>52</v>
      </c>
      <c r="D35" s="62">
        <f t="shared" si="106"/>
        <v>8547.42</v>
      </c>
      <c r="E35" s="62">
        <f>J35+L35+N35+P35+R35+T35+V35+X35+Z35+AB35</f>
        <v>0</v>
      </c>
      <c r="F35" s="62">
        <f>G35</f>
        <v>0</v>
      </c>
      <c r="G35" s="62">
        <f>SUM(K35,M35,O35,Q35,S35,U35,W35,Y35,AA35,AC35,AE35,AG35)</f>
        <v>0</v>
      </c>
      <c r="H35" s="62">
        <f t="shared" si="11"/>
        <v>0</v>
      </c>
      <c r="I35" s="62">
        <f t="shared" si="12"/>
        <v>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0</v>
      </c>
      <c r="AE35" s="63">
        <f t="shared" si="108"/>
        <v>0</v>
      </c>
      <c r="AF35" s="63">
        <f t="shared" si="108"/>
        <v>8547.42</v>
      </c>
      <c r="AG35" s="63">
        <f t="shared" si="108"/>
        <v>0</v>
      </c>
      <c r="AH35" s="473"/>
      <c r="AI35" s="20"/>
    </row>
    <row r="36" spans="1:35" s="22" customFormat="1" ht="47.25" x14ac:dyDescent="0.25">
      <c r="A36" s="532"/>
      <c r="B36" s="495"/>
      <c r="C36" s="61" t="s">
        <v>22</v>
      </c>
      <c r="D36" s="62">
        <f t="shared" si="106"/>
        <v>2.1</v>
      </c>
      <c r="E36" s="62">
        <f t="shared" ref="E36:E37" si="109">J36+L36+N36+P36+R36+T36+V36+X36+Z36+AB36</f>
        <v>2.1</v>
      </c>
      <c r="F36" s="62">
        <f>G36</f>
        <v>2.1</v>
      </c>
      <c r="G36" s="62">
        <f>SUM(K36,M36,O36,Q36,S36,U36,W36,Y36,AA36,AC36,AE36,AG36)</f>
        <v>2.1</v>
      </c>
      <c r="H36" s="62">
        <f t="shared" si="11"/>
        <v>100</v>
      </c>
      <c r="I36" s="62">
        <f t="shared" si="12"/>
        <v>100</v>
      </c>
      <c r="J36" s="63">
        <f>J47</f>
        <v>0</v>
      </c>
      <c r="K36" s="63">
        <f t="shared" ref="K36:AG36" si="110">K47</f>
        <v>0</v>
      </c>
      <c r="L36" s="63">
        <f t="shared" si="110"/>
        <v>0</v>
      </c>
      <c r="M36" s="63">
        <f t="shared" si="110"/>
        <v>0</v>
      </c>
      <c r="N36" s="63">
        <f t="shared" si="110"/>
        <v>2.1</v>
      </c>
      <c r="O36" s="63">
        <f t="shared" si="110"/>
        <v>2.1</v>
      </c>
      <c r="P36" s="63">
        <f t="shared" si="110"/>
        <v>0</v>
      </c>
      <c r="Q36" s="63">
        <f t="shared" si="110"/>
        <v>0</v>
      </c>
      <c r="R36" s="63">
        <f t="shared" si="110"/>
        <v>0</v>
      </c>
      <c r="S36" s="63">
        <f t="shared" si="110"/>
        <v>0</v>
      </c>
      <c r="T36" s="63">
        <f t="shared" si="110"/>
        <v>0</v>
      </c>
      <c r="U36" s="63">
        <f t="shared" si="110"/>
        <v>0</v>
      </c>
      <c r="V36" s="63">
        <f t="shared" si="110"/>
        <v>0</v>
      </c>
      <c r="W36" s="63">
        <f t="shared" si="110"/>
        <v>0</v>
      </c>
      <c r="X36" s="63">
        <f t="shared" si="110"/>
        <v>0</v>
      </c>
      <c r="Y36" s="63">
        <f t="shared" si="110"/>
        <v>0</v>
      </c>
      <c r="Z36" s="63">
        <f t="shared" si="110"/>
        <v>0</v>
      </c>
      <c r="AA36" s="63">
        <f t="shared" si="110"/>
        <v>0</v>
      </c>
      <c r="AB36" s="63">
        <f t="shared" si="110"/>
        <v>0</v>
      </c>
      <c r="AC36" s="63">
        <f t="shared" si="110"/>
        <v>0</v>
      </c>
      <c r="AD36" s="63">
        <f t="shared" si="110"/>
        <v>0</v>
      </c>
      <c r="AE36" s="63">
        <f t="shared" si="110"/>
        <v>0</v>
      </c>
      <c r="AF36" s="63">
        <f t="shared" si="110"/>
        <v>0</v>
      </c>
      <c r="AG36" s="63">
        <f t="shared" si="110"/>
        <v>0</v>
      </c>
      <c r="AH36" s="474"/>
      <c r="AI36" s="20"/>
    </row>
    <row r="37" spans="1:35" s="22" customFormat="1" ht="31.5" x14ac:dyDescent="0.25">
      <c r="A37" s="533"/>
      <c r="B37" s="496"/>
      <c r="C37" s="351" t="s">
        <v>21</v>
      </c>
      <c r="D37" s="62">
        <f t="shared" si="106"/>
        <v>1267.27</v>
      </c>
      <c r="E37" s="62">
        <f t="shared" si="109"/>
        <v>0</v>
      </c>
      <c r="F37" s="62">
        <f>G37</f>
        <v>0</v>
      </c>
      <c r="G37" s="62">
        <f>SUM(K37,M37,O37,Q37,S37,U37,W37,Y37,AA37,AC37,AE37,AG37)</f>
        <v>0</v>
      </c>
      <c r="H37" s="62">
        <f t="shared" ref="H37" si="111">IFERROR(G37/D37*100,0)</f>
        <v>0</v>
      </c>
      <c r="I37" s="62">
        <f t="shared" ref="I37" si="112">IFERROR(G37/E37*100,0)</f>
        <v>0</v>
      </c>
      <c r="J37" s="63">
        <f>J44</f>
        <v>0</v>
      </c>
      <c r="K37" s="63">
        <f t="shared" ref="K37:AG37" si="113">K44</f>
        <v>0</v>
      </c>
      <c r="L37" s="63">
        <f t="shared" si="113"/>
        <v>0</v>
      </c>
      <c r="M37" s="63">
        <f t="shared" si="113"/>
        <v>0</v>
      </c>
      <c r="N37" s="63">
        <f t="shared" si="113"/>
        <v>0</v>
      </c>
      <c r="O37" s="63">
        <f t="shared" si="113"/>
        <v>0</v>
      </c>
      <c r="P37" s="63">
        <f t="shared" si="113"/>
        <v>0</v>
      </c>
      <c r="Q37" s="63">
        <f t="shared" si="113"/>
        <v>0</v>
      </c>
      <c r="R37" s="63">
        <f t="shared" si="113"/>
        <v>0</v>
      </c>
      <c r="S37" s="63">
        <f t="shared" si="113"/>
        <v>0</v>
      </c>
      <c r="T37" s="63">
        <f t="shared" si="113"/>
        <v>0</v>
      </c>
      <c r="U37" s="63">
        <f t="shared" si="113"/>
        <v>0</v>
      </c>
      <c r="V37" s="63">
        <f t="shared" si="113"/>
        <v>0</v>
      </c>
      <c r="W37" s="63">
        <f t="shared" si="113"/>
        <v>0</v>
      </c>
      <c r="X37" s="63">
        <f t="shared" si="113"/>
        <v>0</v>
      </c>
      <c r="Y37" s="63">
        <f t="shared" si="113"/>
        <v>0</v>
      </c>
      <c r="Z37" s="63">
        <f t="shared" si="113"/>
        <v>0</v>
      </c>
      <c r="AA37" s="63">
        <f t="shared" si="113"/>
        <v>0</v>
      </c>
      <c r="AB37" s="63">
        <f t="shared" si="113"/>
        <v>0</v>
      </c>
      <c r="AC37" s="63">
        <f t="shared" si="113"/>
        <v>0</v>
      </c>
      <c r="AD37" s="63">
        <f t="shared" si="113"/>
        <v>0</v>
      </c>
      <c r="AE37" s="63">
        <f t="shared" si="113"/>
        <v>0</v>
      </c>
      <c r="AF37" s="63">
        <f t="shared" si="113"/>
        <v>1267.27</v>
      </c>
      <c r="AG37" s="63">
        <f t="shared" si="113"/>
        <v>0</v>
      </c>
      <c r="AH37" s="350"/>
      <c r="AI37" s="20"/>
    </row>
    <row r="38" spans="1:35" s="22" customFormat="1" ht="35.25" customHeight="1" x14ac:dyDescent="0.25">
      <c r="A38" s="451"/>
      <c r="B38" s="528" t="s">
        <v>395</v>
      </c>
      <c r="C38" s="57" t="s">
        <v>20</v>
      </c>
      <c r="D38" s="58">
        <f t="shared" si="106"/>
        <v>2200</v>
      </c>
      <c r="E38" s="58">
        <f t="shared" ref="E38:G42" si="114">E39</f>
        <v>0</v>
      </c>
      <c r="F38" s="58">
        <f t="shared" si="114"/>
        <v>0</v>
      </c>
      <c r="G38" s="58">
        <f t="shared" si="114"/>
        <v>0</v>
      </c>
      <c r="H38" s="58">
        <f t="shared" ref="H38:H45" si="115">IFERROR(G38/D38*100,0)</f>
        <v>0</v>
      </c>
      <c r="I38" s="58">
        <f t="shared" ref="I38:I45" si="116">IFERROR(G38/E38*100,0)</f>
        <v>0</v>
      </c>
      <c r="J38" s="59">
        <f>J39</f>
        <v>0</v>
      </c>
      <c r="K38" s="59">
        <f t="shared" ref="K38:AG42" si="117">K39</f>
        <v>0</v>
      </c>
      <c r="L38" s="59">
        <f t="shared" si="117"/>
        <v>0</v>
      </c>
      <c r="M38" s="59">
        <f t="shared" si="117"/>
        <v>0</v>
      </c>
      <c r="N38" s="59">
        <f t="shared" si="117"/>
        <v>0</v>
      </c>
      <c r="O38" s="59">
        <f t="shared" si="117"/>
        <v>0</v>
      </c>
      <c r="P38" s="59">
        <f t="shared" si="117"/>
        <v>0</v>
      </c>
      <c r="Q38" s="59">
        <f t="shared" si="117"/>
        <v>0</v>
      </c>
      <c r="R38" s="59">
        <f t="shared" si="117"/>
        <v>0</v>
      </c>
      <c r="S38" s="59">
        <f t="shared" si="117"/>
        <v>0</v>
      </c>
      <c r="T38" s="59">
        <f t="shared" si="117"/>
        <v>0</v>
      </c>
      <c r="U38" s="59">
        <f t="shared" si="117"/>
        <v>0</v>
      </c>
      <c r="V38" s="59">
        <f t="shared" si="117"/>
        <v>0</v>
      </c>
      <c r="W38" s="59">
        <f t="shared" si="117"/>
        <v>0</v>
      </c>
      <c r="X38" s="59">
        <f t="shared" si="117"/>
        <v>0</v>
      </c>
      <c r="Y38" s="59">
        <f t="shared" si="117"/>
        <v>0</v>
      </c>
      <c r="Z38" s="59">
        <f t="shared" si="117"/>
        <v>0</v>
      </c>
      <c r="AA38" s="59">
        <f t="shared" si="117"/>
        <v>0</v>
      </c>
      <c r="AB38" s="59">
        <f t="shared" si="117"/>
        <v>0</v>
      </c>
      <c r="AC38" s="59">
        <f t="shared" si="117"/>
        <v>0</v>
      </c>
      <c r="AD38" s="59">
        <f t="shared" si="117"/>
        <v>0</v>
      </c>
      <c r="AE38" s="59">
        <f t="shared" si="117"/>
        <v>0</v>
      </c>
      <c r="AF38" s="59">
        <f t="shared" si="117"/>
        <v>2200</v>
      </c>
      <c r="AG38" s="59">
        <f t="shared" si="117"/>
        <v>0</v>
      </c>
      <c r="AH38" s="427" t="s">
        <v>450</v>
      </c>
      <c r="AI38" s="20"/>
    </row>
    <row r="39" spans="1:35" s="22" customFormat="1" ht="51" customHeight="1" x14ac:dyDescent="0.25">
      <c r="A39" s="422"/>
      <c r="B39" s="529"/>
      <c r="C39" s="61" t="s">
        <v>52</v>
      </c>
      <c r="D39" s="62">
        <f t="shared" si="106"/>
        <v>2200</v>
      </c>
      <c r="E39" s="62">
        <f>J39+L39+N39+P39+R39+T39+V39+X39+Z39+AB39</f>
        <v>0</v>
      </c>
      <c r="F39" s="62">
        <f>G39</f>
        <v>0</v>
      </c>
      <c r="G39" s="62">
        <f>SUM(K39,M39,O39,Q39,S39,U39,W39,Y39,AA39,AC39,AE39,AG39)</f>
        <v>0</v>
      </c>
      <c r="H39" s="62">
        <f t="shared" si="115"/>
        <v>0</v>
      </c>
      <c r="I39" s="62">
        <f t="shared" si="116"/>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28"/>
      <c r="AI39" s="20"/>
    </row>
    <row r="40" spans="1:35" s="22" customFormat="1" ht="40.5" customHeight="1" x14ac:dyDescent="0.25">
      <c r="A40" s="451"/>
      <c r="B40" s="528" t="s">
        <v>396</v>
      </c>
      <c r="C40" s="57" t="s">
        <v>20</v>
      </c>
      <c r="D40" s="58">
        <f t="shared" si="106"/>
        <v>2200</v>
      </c>
      <c r="E40" s="58">
        <f t="shared" si="114"/>
        <v>0</v>
      </c>
      <c r="F40" s="58">
        <f t="shared" si="114"/>
        <v>0</v>
      </c>
      <c r="G40" s="58">
        <f t="shared" si="114"/>
        <v>0</v>
      </c>
      <c r="H40" s="58">
        <f t="shared" ref="H40:H44" si="118">IFERROR(G40/D40*100,0)</f>
        <v>0</v>
      </c>
      <c r="I40" s="58">
        <f t="shared" ref="I40:I44" si="119">IFERROR(G40/E40*100,0)</f>
        <v>0</v>
      </c>
      <c r="J40" s="59">
        <f>J41</f>
        <v>0</v>
      </c>
      <c r="K40" s="59">
        <f t="shared" si="117"/>
        <v>0</v>
      </c>
      <c r="L40" s="59">
        <f t="shared" si="117"/>
        <v>0</v>
      </c>
      <c r="M40" s="59">
        <f t="shared" si="117"/>
        <v>0</v>
      </c>
      <c r="N40" s="59">
        <f t="shared" si="117"/>
        <v>0</v>
      </c>
      <c r="O40" s="59">
        <f t="shared" si="117"/>
        <v>0</v>
      </c>
      <c r="P40" s="59">
        <f t="shared" si="117"/>
        <v>0</v>
      </c>
      <c r="Q40" s="59">
        <f t="shared" si="117"/>
        <v>0</v>
      </c>
      <c r="R40" s="59">
        <f t="shared" si="117"/>
        <v>0</v>
      </c>
      <c r="S40" s="59">
        <f t="shared" si="117"/>
        <v>0</v>
      </c>
      <c r="T40" s="59">
        <f t="shared" si="117"/>
        <v>0</v>
      </c>
      <c r="U40" s="59">
        <f t="shared" si="117"/>
        <v>0</v>
      </c>
      <c r="V40" s="59">
        <f t="shared" si="117"/>
        <v>0</v>
      </c>
      <c r="W40" s="59">
        <f t="shared" si="117"/>
        <v>0</v>
      </c>
      <c r="X40" s="59">
        <f t="shared" si="117"/>
        <v>0</v>
      </c>
      <c r="Y40" s="59">
        <f t="shared" si="117"/>
        <v>0</v>
      </c>
      <c r="Z40" s="59">
        <f t="shared" si="117"/>
        <v>0</v>
      </c>
      <c r="AA40" s="59">
        <f t="shared" si="117"/>
        <v>0</v>
      </c>
      <c r="AB40" s="59">
        <f t="shared" si="117"/>
        <v>0</v>
      </c>
      <c r="AC40" s="59">
        <f t="shared" si="117"/>
        <v>0</v>
      </c>
      <c r="AD40" s="59">
        <f t="shared" si="117"/>
        <v>0</v>
      </c>
      <c r="AE40" s="59">
        <f t="shared" si="117"/>
        <v>0</v>
      </c>
      <c r="AF40" s="59">
        <f t="shared" si="117"/>
        <v>2200</v>
      </c>
      <c r="AG40" s="59">
        <f t="shared" si="117"/>
        <v>0</v>
      </c>
      <c r="AH40" s="428"/>
      <c r="AI40" s="20"/>
    </row>
    <row r="41" spans="1:35" s="22" customFormat="1" ht="45" customHeight="1" x14ac:dyDescent="0.25">
      <c r="A41" s="497"/>
      <c r="B41" s="530"/>
      <c r="C41" s="351" t="s">
        <v>52</v>
      </c>
      <c r="D41" s="62">
        <f t="shared" si="106"/>
        <v>2200</v>
      </c>
      <c r="E41" s="62">
        <f>J41+L41+N41+P41+R41+T41+V41+X41+Z41+AB41</f>
        <v>0</v>
      </c>
      <c r="F41" s="62">
        <f>G41</f>
        <v>0</v>
      </c>
      <c r="G41" s="62">
        <f>SUM(K41,M41,O41,Q41,S41,U41,W41,Y41,AA41,AC41,AE41,AG41)</f>
        <v>0</v>
      </c>
      <c r="H41" s="62">
        <f t="shared" si="118"/>
        <v>0</v>
      </c>
      <c r="I41" s="62">
        <f t="shared" si="119"/>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29"/>
      <c r="AI41" s="20"/>
    </row>
    <row r="42" spans="1:35" s="22" customFormat="1" ht="21" x14ac:dyDescent="0.25">
      <c r="A42" s="451"/>
      <c r="B42" s="528" t="s">
        <v>397</v>
      </c>
      <c r="C42" s="57" t="s">
        <v>20</v>
      </c>
      <c r="D42" s="58">
        <f t="shared" si="106"/>
        <v>5414.6900000000005</v>
      </c>
      <c r="E42" s="58">
        <f t="shared" si="114"/>
        <v>0</v>
      </c>
      <c r="F42" s="58">
        <f t="shared" si="114"/>
        <v>0</v>
      </c>
      <c r="G42" s="58">
        <f t="shared" si="114"/>
        <v>0</v>
      </c>
      <c r="H42" s="58">
        <f t="shared" si="118"/>
        <v>0</v>
      </c>
      <c r="I42" s="58">
        <f t="shared" si="119"/>
        <v>0</v>
      </c>
      <c r="J42" s="59">
        <f>J43+J44</f>
        <v>0</v>
      </c>
      <c r="K42" s="59">
        <f t="shared" ref="K42:AF42" si="120">K43+K44</f>
        <v>0</v>
      </c>
      <c r="L42" s="59">
        <f t="shared" si="120"/>
        <v>0</v>
      </c>
      <c r="M42" s="59">
        <f t="shared" si="120"/>
        <v>0</v>
      </c>
      <c r="N42" s="59">
        <f t="shared" si="120"/>
        <v>0</v>
      </c>
      <c r="O42" s="59">
        <f t="shared" si="120"/>
        <v>0</v>
      </c>
      <c r="P42" s="59">
        <f t="shared" si="120"/>
        <v>0</v>
      </c>
      <c r="Q42" s="59">
        <f t="shared" si="120"/>
        <v>0</v>
      </c>
      <c r="R42" s="59">
        <f t="shared" si="120"/>
        <v>0</v>
      </c>
      <c r="S42" s="59">
        <f t="shared" si="120"/>
        <v>0</v>
      </c>
      <c r="T42" s="59">
        <f t="shared" si="120"/>
        <v>0</v>
      </c>
      <c r="U42" s="59">
        <f t="shared" si="120"/>
        <v>0</v>
      </c>
      <c r="V42" s="59">
        <f t="shared" si="120"/>
        <v>0</v>
      </c>
      <c r="W42" s="59">
        <f t="shared" si="120"/>
        <v>0</v>
      </c>
      <c r="X42" s="59">
        <f t="shared" si="120"/>
        <v>0</v>
      </c>
      <c r="Y42" s="59">
        <f t="shared" si="120"/>
        <v>0</v>
      </c>
      <c r="Z42" s="59">
        <f t="shared" si="120"/>
        <v>0</v>
      </c>
      <c r="AA42" s="59">
        <f t="shared" si="120"/>
        <v>0</v>
      </c>
      <c r="AB42" s="59">
        <f t="shared" si="120"/>
        <v>0</v>
      </c>
      <c r="AC42" s="59">
        <f t="shared" si="120"/>
        <v>0</v>
      </c>
      <c r="AD42" s="59">
        <f t="shared" si="120"/>
        <v>0</v>
      </c>
      <c r="AE42" s="59">
        <f t="shared" si="120"/>
        <v>0</v>
      </c>
      <c r="AF42" s="59">
        <f t="shared" si="120"/>
        <v>5414.6900000000005</v>
      </c>
      <c r="AG42" s="59">
        <f t="shared" si="117"/>
        <v>0</v>
      </c>
      <c r="AH42" s="427" t="s">
        <v>451</v>
      </c>
      <c r="AI42" s="20"/>
    </row>
    <row r="43" spans="1:35" s="22" customFormat="1" ht="31.5" x14ac:dyDescent="0.25">
      <c r="A43" s="452"/>
      <c r="B43" s="529"/>
      <c r="C43" s="351" t="s">
        <v>52</v>
      </c>
      <c r="D43" s="62">
        <f t="shared" si="106"/>
        <v>4147.42</v>
      </c>
      <c r="E43" s="62">
        <f>J43+L43+N43+P43+R43+T43+V43+X43+Z43+AB43</f>
        <v>0</v>
      </c>
      <c r="F43" s="62">
        <f>G43</f>
        <v>0</v>
      </c>
      <c r="G43" s="62">
        <f>SUM(K43,M43,O43,Q43,S43,U43,W43,Y43,AA43,AC43,AE43,AG43)</f>
        <v>0</v>
      </c>
      <c r="H43" s="62">
        <f t="shared" si="118"/>
        <v>0</v>
      </c>
      <c r="I43" s="62">
        <f t="shared" si="119"/>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428"/>
      <c r="AI43" s="20"/>
    </row>
    <row r="44" spans="1:35" s="22" customFormat="1" ht="31.5" x14ac:dyDescent="0.25">
      <c r="A44" s="497"/>
      <c r="B44" s="530"/>
      <c r="C44" s="351" t="s">
        <v>21</v>
      </c>
      <c r="D44" s="62">
        <f t="shared" si="106"/>
        <v>1267.27</v>
      </c>
      <c r="E44" s="62">
        <f>J44+L44+N44+P44+R44+T44+V44+X44+Z44+AB44</f>
        <v>0</v>
      </c>
      <c r="F44" s="62">
        <f>G44</f>
        <v>0</v>
      </c>
      <c r="G44" s="62">
        <f>SUM(K44,M44,O44,Q44,S44,U44,W44,Y44,AA44,AC44,AE44,AG44)</f>
        <v>0</v>
      </c>
      <c r="H44" s="62">
        <f t="shared" si="118"/>
        <v>0</v>
      </c>
      <c r="I44" s="62">
        <f t="shared" si="119"/>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429"/>
      <c r="AI44" s="20"/>
    </row>
    <row r="45" spans="1:35" s="18" customFormat="1" ht="21" x14ac:dyDescent="0.25">
      <c r="A45" s="421"/>
      <c r="B45" s="528" t="s">
        <v>65</v>
      </c>
      <c r="C45" s="57" t="s">
        <v>20</v>
      </c>
      <c r="D45" s="58">
        <f>D47+D46</f>
        <v>2.1</v>
      </c>
      <c r="E45" s="58">
        <f t="shared" ref="E45" si="121">E47+E46</f>
        <v>2.1</v>
      </c>
      <c r="F45" s="58">
        <f t="shared" ref="F45" si="122">F47+F46</f>
        <v>2.1</v>
      </c>
      <c r="G45" s="58">
        <f t="shared" ref="G45" si="123">G47+G46</f>
        <v>2.1</v>
      </c>
      <c r="H45" s="58">
        <f t="shared" si="115"/>
        <v>100</v>
      </c>
      <c r="I45" s="58">
        <f t="shared" si="116"/>
        <v>100</v>
      </c>
      <c r="J45" s="59">
        <f>J47+J46</f>
        <v>0</v>
      </c>
      <c r="K45" s="59">
        <f>K47+K46</f>
        <v>0</v>
      </c>
      <c r="L45" s="59">
        <f t="shared" ref="L45" si="124">L47+L46</f>
        <v>0</v>
      </c>
      <c r="M45" s="59">
        <f t="shared" ref="M45" si="125">M47+M46</f>
        <v>0</v>
      </c>
      <c r="N45" s="59">
        <f t="shared" ref="N45" si="126">N47+N46</f>
        <v>2.1</v>
      </c>
      <c r="O45" s="59">
        <f t="shared" ref="O45" si="127">O47+O46</f>
        <v>2.1</v>
      </c>
      <c r="P45" s="59">
        <f t="shared" ref="P45" si="128">P47+P46</f>
        <v>0</v>
      </c>
      <c r="Q45" s="59">
        <f t="shared" ref="Q45" si="129">Q47+Q46</f>
        <v>0</v>
      </c>
      <c r="R45" s="59">
        <f t="shared" ref="R45" si="130">R47+R46</f>
        <v>0</v>
      </c>
      <c r="S45" s="59">
        <f t="shared" ref="S45" si="131">S47+S46</f>
        <v>0</v>
      </c>
      <c r="T45" s="59">
        <f t="shared" ref="T45" si="132">T47+T46</f>
        <v>0</v>
      </c>
      <c r="U45" s="59">
        <f t="shared" ref="U45" si="133">U47+U46</f>
        <v>0</v>
      </c>
      <c r="V45" s="59">
        <f t="shared" ref="V45" si="134">V47+V46</f>
        <v>0</v>
      </c>
      <c r="W45" s="59">
        <f t="shared" ref="W45" si="135">W47+W46</f>
        <v>0</v>
      </c>
      <c r="X45" s="59">
        <f t="shared" ref="X45" si="136">X47+X46</f>
        <v>0</v>
      </c>
      <c r="Y45" s="59">
        <f t="shared" ref="Y45" si="137">Y47+Y46</f>
        <v>0</v>
      </c>
      <c r="Z45" s="59">
        <f t="shared" ref="Z45" si="138">Z47+Z46</f>
        <v>0</v>
      </c>
      <c r="AA45" s="59">
        <f t="shared" ref="AA45" si="139">AA47+AA46</f>
        <v>0</v>
      </c>
      <c r="AB45" s="59">
        <f t="shared" ref="AB45" si="140">AB47+AB46</f>
        <v>0</v>
      </c>
      <c r="AC45" s="59">
        <f t="shared" ref="AC45" si="141">AC47+AC46</f>
        <v>0</v>
      </c>
      <c r="AD45" s="59">
        <f t="shared" ref="AD45" si="142">AD47+AD46</f>
        <v>0</v>
      </c>
      <c r="AE45" s="59">
        <f t="shared" ref="AE45" si="143">AE47+AE46</f>
        <v>0</v>
      </c>
      <c r="AF45" s="59">
        <f t="shared" ref="AF45" si="144">AF47+AF46</f>
        <v>0</v>
      </c>
      <c r="AG45" s="59">
        <f t="shared" ref="AG45" si="145">AG47+AG46</f>
        <v>0</v>
      </c>
      <c r="AH45" s="472" t="s">
        <v>398</v>
      </c>
      <c r="AI45" s="19"/>
    </row>
    <row r="46" spans="1:35" s="18" customFormat="1" ht="31.5" x14ac:dyDescent="0.25">
      <c r="A46" s="422"/>
      <c r="B46" s="529"/>
      <c r="C46" s="61" t="s">
        <v>52</v>
      </c>
      <c r="D46" s="62">
        <f>SUM(J46,L46,N46,P46,R46,T46,V46,X46,Z46,AB46,AD46,AF46)</f>
        <v>0</v>
      </c>
      <c r="E46" s="62">
        <f>J46+L46+N46+P46+R46+T46+V46+X46+Z46+AB46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73"/>
      <c r="AI46" s="19"/>
    </row>
    <row r="47" spans="1:35" s="18" customFormat="1" ht="47.25" x14ac:dyDescent="0.25">
      <c r="A47" s="423"/>
      <c r="B47" s="529"/>
      <c r="C47" s="61" t="s">
        <v>22</v>
      </c>
      <c r="D47" s="62">
        <f>SUM(J47,L47,N47,P47,R47,T47,V47,X47,Z47,AB47,AD47,AF47)</f>
        <v>2.1</v>
      </c>
      <c r="E47" s="62">
        <f>J47+L47+N47+P47+R47+T47+V47+X47+Z47+AB47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74"/>
      <c r="AI47" s="19"/>
    </row>
    <row r="48" spans="1:35" s="28" customFormat="1" ht="21" customHeight="1" x14ac:dyDescent="0.25">
      <c r="A48" s="89"/>
      <c r="B48" s="500" t="s">
        <v>32</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2"/>
      <c r="AH48" s="43"/>
      <c r="AI48" s="27"/>
    </row>
    <row r="49" spans="1:35" s="30" customFormat="1" ht="27" customHeight="1" x14ac:dyDescent="0.25">
      <c r="A49" s="491" t="s">
        <v>68</v>
      </c>
      <c r="B49" s="494" t="s">
        <v>34</v>
      </c>
      <c r="C49" s="81" t="s">
        <v>20</v>
      </c>
      <c r="D49" s="82">
        <f>D50</f>
        <v>29310.606</v>
      </c>
      <c r="E49" s="82">
        <f t="shared" ref="E49:G49" si="146">E50</f>
        <v>25259.536</v>
      </c>
      <c r="F49" s="82">
        <f t="shared" si="146"/>
        <v>23450.315999999999</v>
      </c>
      <c r="G49" s="82">
        <f t="shared" si="146"/>
        <v>23450.315999999999</v>
      </c>
      <c r="H49" s="82">
        <f t="shared" ref="H49:H58" si="147">IFERROR(G49/D49*100,0)</f>
        <v>80.006247567859901</v>
      </c>
      <c r="I49" s="82">
        <f t="shared" ref="I49:I58" si="148">IFERROR(G49/E49*100,0)</f>
        <v>92.837477299662183</v>
      </c>
      <c r="J49" s="83">
        <f t="shared" ref="J49:AG49" si="149">SUM(J50:J50)</f>
        <v>4244.8339999999998</v>
      </c>
      <c r="K49" s="83">
        <f t="shared" si="149"/>
        <v>1885.85</v>
      </c>
      <c r="L49" s="83">
        <f t="shared" si="149"/>
        <v>2510.96</v>
      </c>
      <c r="M49" s="83">
        <f t="shared" si="149"/>
        <v>2741.24</v>
      </c>
      <c r="N49" s="83">
        <f t="shared" si="149"/>
        <v>1590.85</v>
      </c>
      <c r="O49" s="83">
        <f t="shared" si="149"/>
        <v>1950.12</v>
      </c>
      <c r="P49" s="83">
        <f t="shared" si="149"/>
        <v>3069.6410000000001</v>
      </c>
      <c r="Q49" s="83">
        <f t="shared" si="149"/>
        <v>2079.75</v>
      </c>
      <c r="R49" s="83">
        <f t="shared" si="149"/>
        <v>2283.9940000000001</v>
      </c>
      <c r="S49" s="83">
        <f t="shared" si="149"/>
        <v>2539.58</v>
      </c>
      <c r="T49" s="83">
        <f t="shared" si="149"/>
        <v>1683.15</v>
      </c>
      <c r="U49" s="83">
        <f t="shared" si="149"/>
        <v>2597.2660000000001</v>
      </c>
      <c r="V49" s="83">
        <f t="shared" si="149"/>
        <v>3039.6460000000002</v>
      </c>
      <c r="W49" s="83">
        <f t="shared" si="149"/>
        <v>3129.89</v>
      </c>
      <c r="X49" s="83">
        <f t="shared" si="149"/>
        <v>2294.9940000000001</v>
      </c>
      <c r="Y49" s="83">
        <f t="shared" si="149"/>
        <v>1686.0900000000001</v>
      </c>
      <c r="Z49" s="83">
        <f t="shared" si="149"/>
        <v>2042.8200000000002</v>
      </c>
      <c r="AA49" s="83">
        <f t="shared" si="149"/>
        <v>2603.96</v>
      </c>
      <c r="AB49" s="83">
        <f t="shared" si="149"/>
        <v>2498.6469999999999</v>
      </c>
      <c r="AC49" s="83">
        <f t="shared" si="149"/>
        <v>2236.5700000000002</v>
      </c>
      <c r="AD49" s="83">
        <f t="shared" si="149"/>
        <v>2372.91</v>
      </c>
      <c r="AE49" s="83">
        <f t="shared" si="149"/>
        <v>0</v>
      </c>
      <c r="AF49" s="83">
        <f t="shared" si="149"/>
        <v>1678.16</v>
      </c>
      <c r="AG49" s="83">
        <f t="shared" si="149"/>
        <v>0</v>
      </c>
      <c r="AH49" s="463"/>
      <c r="AI49" s="29"/>
    </row>
    <row r="50" spans="1:35" s="31" customFormat="1" ht="72" customHeight="1" x14ac:dyDescent="0.25">
      <c r="A50" s="493"/>
      <c r="B50" s="496"/>
      <c r="C50" s="73" t="s">
        <v>21</v>
      </c>
      <c r="D50" s="74">
        <f>SUM(J50,L50,N50,P50,R50,T50,V50,X50,Z50,AB50,AD50,AF50)</f>
        <v>29310.606</v>
      </c>
      <c r="E50" s="74">
        <f>J50+L50+N50+P50+R50+T50+V50+X50+Z50+AB50</f>
        <v>25259.536</v>
      </c>
      <c r="F50" s="74">
        <f>G50</f>
        <v>23450.315999999999</v>
      </c>
      <c r="G50" s="74">
        <f>SUM(K50,M50,O50,Q50,S50,U50,W50,Y50,AA50,AC50,AE50,AG50)</f>
        <v>23450.315999999999</v>
      </c>
      <c r="H50" s="74">
        <f t="shared" si="147"/>
        <v>80.006247567859901</v>
      </c>
      <c r="I50" s="74">
        <f>IFERROR(G50/E50*100,0)</f>
        <v>92.837477299662183</v>
      </c>
      <c r="J50" s="67">
        <f>J52+J54</f>
        <v>4244.8339999999998</v>
      </c>
      <c r="K50" s="67">
        <f t="shared" ref="K50:AG50" si="150">K52+K54</f>
        <v>1885.85</v>
      </c>
      <c r="L50" s="67">
        <f t="shared" si="150"/>
        <v>2510.96</v>
      </c>
      <c r="M50" s="67">
        <f t="shared" si="150"/>
        <v>2741.24</v>
      </c>
      <c r="N50" s="67">
        <f t="shared" si="150"/>
        <v>1590.85</v>
      </c>
      <c r="O50" s="67">
        <f t="shared" si="150"/>
        <v>1950.12</v>
      </c>
      <c r="P50" s="67">
        <f t="shared" si="150"/>
        <v>3069.6410000000001</v>
      </c>
      <c r="Q50" s="67">
        <f t="shared" si="150"/>
        <v>2079.75</v>
      </c>
      <c r="R50" s="67">
        <f t="shared" si="150"/>
        <v>2283.9940000000001</v>
      </c>
      <c r="S50" s="67">
        <f t="shared" si="150"/>
        <v>2539.58</v>
      </c>
      <c r="T50" s="67">
        <f t="shared" si="150"/>
        <v>1683.15</v>
      </c>
      <c r="U50" s="67">
        <f t="shared" si="150"/>
        <v>2597.2660000000001</v>
      </c>
      <c r="V50" s="67">
        <f t="shared" si="150"/>
        <v>3039.6460000000002</v>
      </c>
      <c r="W50" s="67">
        <f t="shared" si="150"/>
        <v>3129.89</v>
      </c>
      <c r="X50" s="67">
        <f t="shared" si="150"/>
        <v>2294.9940000000001</v>
      </c>
      <c r="Y50" s="67">
        <f t="shared" si="150"/>
        <v>1686.0900000000001</v>
      </c>
      <c r="Z50" s="67">
        <f t="shared" si="150"/>
        <v>2042.8200000000002</v>
      </c>
      <c r="AA50" s="67">
        <f t="shared" si="150"/>
        <v>2603.96</v>
      </c>
      <c r="AB50" s="67">
        <f t="shared" si="150"/>
        <v>2498.6469999999999</v>
      </c>
      <c r="AC50" s="67">
        <f t="shared" si="150"/>
        <v>2236.5700000000002</v>
      </c>
      <c r="AD50" s="67">
        <f t="shared" si="150"/>
        <v>2372.91</v>
      </c>
      <c r="AE50" s="67">
        <f t="shared" si="150"/>
        <v>0</v>
      </c>
      <c r="AF50" s="67">
        <f t="shared" si="150"/>
        <v>1678.16</v>
      </c>
      <c r="AG50" s="67">
        <f t="shared" si="150"/>
        <v>0</v>
      </c>
      <c r="AH50" s="465"/>
      <c r="AI50" s="29"/>
    </row>
    <row r="51" spans="1:35" s="10" customFormat="1" ht="18.75" customHeight="1" x14ac:dyDescent="0.25">
      <c r="A51" s="410"/>
      <c r="B51" s="528" t="s">
        <v>69</v>
      </c>
      <c r="C51" s="69" t="s">
        <v>20</v>
      </c>
      <c r="D51" s="70">
        <f>D52</f>
        <v>10302.025000000001</v>
      </c>
      <c r="E51" s="70">
        <f t="shared" ref="E51" si="151">E52</f>
        <v>8775.4050000000007</v>
      </c>
      <c r="F51" s="70">
        <f t="shared" ref="F51" si="152">F52</f>
        <v>7410.4660000000013</v>
      </c>
      <c r="G51" s="70">
        <f t="shared" ref="G51" si="153">G52</f>
        <v>7410.4660000000013</v>
      </c>
      <c r="H51" s="70">
        <f t="shared" si="147"/>
        <v>71.932129848257986</v>
      </c>
      <c r="I51" s="70">
        <f t="shared" si="148"/>
        <v>84.445857484640314</v>
      </c>
      <c r="J51" s="71">
        <f t="shared" ref="J51:AG51" si="154">SUM(J52:J52)</f>
        <v>1487.683</v>
      </c>
      <c r="K51" s="71">
        <f t="shared" si="154"/>
        <v>585.05999999999995</v>
      </c>
      <c r="L51" s="71">
        <f t="shared" si="154"/>
        <v>878.49800000000005</v>
      </c>
      <c r="M51" s="71">
        <f t="shared" si="154"/>
        <v>916.68000000000006</v>
      </c>
      <c r="N51" s="71">
        <f t="shared" si="154"/>
        <v>590.38</v>
      </c>
      <c r="O51" s="71">
        <f t="shared" si="154"/>
        <v>565.49</v>
      </c>
      <c r="P51" s="71">
        <f t="shared" si="154"/>
        <v>1097.04</v>
      </c>
      <c r="Q51" s="71">
        <f t="shared" si="154"/>
        <v>815.7</v>
      </c>
      <c r="R51" s="71">
        <f t="shared" si="154"/>
        <v>799.24400000000003</v>
      </c>
      <c r="S51" s="71">
        <f t="shared" si="154"/>
        <v>632.48</v>
      </c>
      <c r="T51" s="71">
        <f t="shared" si="154"/>
        <v>590.38</v>
      </c>
      <c r="U51" s="71">
        <f t="shared" si="154"/>
        <v>869.41600000000005</v>
      </c>
      <c r="V51" s="71">
        <f t="shared" si="154"/>
        <v>1067.0450000000001</v>
      </c>
      <c r="W51" s="71">
        <f t="shared" si="154"/>
        <v>1040.23</v>
      </c>
      <c r="X51" s="71">
        <f t="shared" si="154"/>
        <v>799.24400000000003</v>
      </c>
      <c r="Y51" s="71">
        <f t="shared" si="154"/>
        <v>505.92</v>
      </c>
      <c r="Z51" s="71">
        <f t="shared" si="154"/>
        <v>590.38</v>
      </c>
      <c r="AA51" s="71">
        <f t="shared" si="154"/>
        <v>794.89</v>
      </c>
      <c r="AB51" s="71">
        <f t="shared" si="154"/>
        <v>875.51099999999997</v>
      </c>
      <c r="AC51" s="71">
        <f t="shared" si="154"/>
        <v>684.6</v>
      </c>
      <c r="AD51" s="71">
        <f t="shared" si="154"/>
        <v>819.43</v>
      </c>
      <c r="AE51" s="71">
        <f t="shared" si="154"/>
        <v>0</v>
      </c>
      <c r="AF51" s="71">
        <f t="shared" si="154"/>
        <v>707.19</v>
      </c>
      <c r="AG51" s="71">
        <f t="shared" si="154"/>
        <v>0</v>
      </c>
      <c r="AH51" s="463"/>
    </row>
    <row r="52" spans="1:35" s="10" customFormat="1" ht="31.5" x14ac:dyDescent="0.25">
      <c r="A52" s="411"/>
      <c r="B52" s="529"/>
      <c r="C52" s="73" t="s">
        <v>21</v>
      </c>
      <c r="D52" s="74">
        <f>SUM(J52,L52,N52,P52,R52,T52,V52,X52,Z52,AB52,AD52,AF52)</f>
        <v>10302.025000000001</v>
      </c>
      <c r="E52" s="74">
        <f>J52+L52+N52+P52+R52+T52+V52+X52+Z52+AB52</f>
        <v>8775.4050000000007</v>
      </c>
      <c r="F52" s="74">
        <f>G52</f>
        <v>7410.4660000000013</v>
      </c>
      <c r="G52" s="74">
        <f>SUM(K52,M52,O52,Q52,S52,U52,W52,Y52,AA52,AC52,AE52,AG52)</f>
        <v>7410.4660000000013</v>
      </c>
      <c r="H52" s="74">
        <f t="shared" si="147"/>
        <v>71.932129848257986</v>
      </c>
      <c r="I52" s="74">
        <f t="shared" si="148"/>
        <v>84.445857484640314</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4">
        <v>875.51099999999997</v>
      </c>
      <c r="AC52" s="67">
        <v>684.6</v>
      </c>
      <c r="AD52" s="67">
        <v>819.43</v>
      </c>
      <c r="AE52" s="67">
        <v>0</v>
      </c>
      <c r="AF52" s="67">
        <v>707.19</v>
      </c>
      <c r="AG52" s="67">
        <v>0</v>
      </c>
      <c r="AH52" s="465"/>
    </row>
    <row r="53" spans="1:35" s="10" customFormat="1" ht="15.75" x14ac:dyDescent="0.25">
      <c r="A53" s="410"/>
      <c r="B53" s="527" t="s">
        <v>70</v>
      </c>
      <c r="C53" s="69" t="s">
        <v>20</v>
      </c>
      <c r="D53" s="70">
        <f>D54</f>
        <v>19008.581000000002</v>
      </c>
      <c r="E53" s="70">
        <f t="shared" ref="E53" si="155">E54</f>
        <v>16484.131000000001</v>
      </c>
      <c r="F53" s="70">
        <f t="shared" ref="F53" si="156">F54</f>
        <v>16039.849999999999</v>
      </c>
      <c r="G53" s="70">
        <f t="shared" ref="G53" si="157">G54</f>
        <v>16039.849999999999</v>
      </c>
      <c r="H53" s="70">
        <f t="shared" si="147"/>
        <v>84.382153512668808</v>
      </c>
      <c r="I53" s="70">
        <f t="shared" si="148"/>
        <v>97.304795745678049</v>
      </c>
      <c r="J53" s="71">
        <f t="shared" ref="J53:AG53" si="158">SUM(J54:J54)</f>
        <v>2757.1509999999998</v>
      </c>
      <c r="K53" s="71">
        <f t="shared" si="158"/>
        <v>1300.79</v>
      </c>
      <c r="L53" s="71">
        <f t="shared" si="158"/>
        <v>1632.462</v>
      </c>
      <c r="M53" s="71">
        <f t="shared" si="158"/>
        <v>1824.56</v>
      </c>
      <c r="N53" s="71">
        <f t="shared" si="158"/>
        <v>1000.47</v>
      </c>
      <c r="O53" s="71">
        <f t="shared" si="158"/>
        <v>1384.6299999999999</v>
      </c>
      <c r="P53" s="71">
        <f t="shared" si="158"/>
        <v>1972.6010000000001</v>
      </c>
      <c r="Q53" s="71">
        <f t="shared" si="158"/>
        <v>1264.05</v>
      </c>
      <c r="R53" s="71">
        <f t="shared" si="158"/>
        <v>1484.75</v>
      </c>
      <c r="S53" s="71">
        <f t="shared" si="158"/>
        <v>1907.1</v>
      </c>
      <c r="T53" s="71">
        <f t="shared" si="158"/>
        <v>1092.77</v>
      </c>
      <c r="U53" s="71">
        <f t="shared" si="158"/>
        <v>1727.85</v>
      </c>
      <c r="V53" s="71">
        <f t="shared" si="158"/>
        <v>1972.6010000000001</v>
      </c>
      <c r="W53" s="71">
        <f t="shared" si="158"/>
        <v>2089.66</v>
      </c>
      <c r="X53" s="71">
        <f t="shared" si="158"/>
        <v>1495.75</v>
      </c>
      <c r="Y53" s="71">
        <f t="shared" si="158"/>
        <v>1180.17</v>
      </c>
      <c r="Z53" s="71">
        <f t="shared" si="158"/>
        <v>1452.44</v>
      </c>
      <c r="AA53" s="71">
        <f t="shared" si="158"/>
        <v>1809.07</v>
      </c>
      <c r="AB53" s="71">
        <f t="shared" si="158"/>
        <v>1623.136</v>
      </c>
      <c r="AC53" s="71">
        <f t="shared" si="158"/>
        <v>1551.97</v>
      </c>
      <c r="AD53" s="71">
        <f t="shared" si="158"/>
        <v>1553.48</v>
      </c>
      <c r="AE53" s="71">
        <f t="shared" si="158"/>
        <v>0</v>
      </c>
      <c r="AF53" s="71">
        <f t="shared" si="158"/>
        <v>970.97</v>
      </c>
      <c r="AG53" s="71">
        <f t="shared" si="158"/>
        <v>0</v>
      </c>
      <c r="AH53" s="416" t="s">
        <v>452</v>
      </c>
    </row>
    <row r="54" spans="1:35" s="10" customFormat="1" ht="31.5" x14ac:dyDescent="0.25">
      <c r="A54" s="411"/>
      <c r="B54" s="527"/>
      <c r="C54" s="73" t="s">
        <v>21</v>
      </c>
      <c r="D54" s="74">
        <f>SUM(J54,L54,N54,P54,R54,T54,V54,X54,Z54,AB54,AD54,AF54)</f>
        <v>19008.581000000002</v>
      </c>
      <c r="E54" s="74">
        <f>J54+L54+N54+P54+R54+T54+V54+X54+Z54+AB54</f>
        <v>16484.131000000001</v>
      </c>
      <c r="F54" s="74">
        <f>G54</f>
        <v>16039.849999999999</v>
      </c>
      <c r="G54" s="74">
        <f>SUM(K54,M54,O54,Q54,S54,U54,W54,Y54,AA54,AC54,AE54,AG54)</f>
        <v>16039.849999999999</v>
      </c>
      <c r="H54" s="74">
        <f t="shared" si="147"/>
        <v>84.382153512668808</v>
      </c>
      <c r="I54" s="74">
        <f t="shared" si="148"/>
        <v>97.304795745678049</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1551.97</v>
      </c>
      <c r="AD54" s="67">
        <v>1553.48</v>
      </c>
      <c r="AE54" s="67">
        <v>0</v>
      </c>
      <c r="AF54" s="67">
        <v>970.97</v>
      </c>
      <c r="AG54" s="67">
        <v>0</v>
      </c>
      <c r="AH54" s="417"/>
    </row>
    <row r="55" spans="1:35" ht="15.75" x14ac:dyDescent="0.25">
      <c r="A55" s="491" t="s">
        <v>71</v>
      </c>
      <c r="B55" s="494" t="s">
        <v>72</v>
      </c>
      <c r="C55" s="81" t="s">
        <v>20</v>
      </c>
      <c r="D55" s="82">
        <f>D56</f>
        <v>85273.600000000006</v>
      </c>
      <c r="E55" s="82">
        <f t="shared" ref="E55" si="159">E56</f>
        <v>71097.73000000001</v>
      </c>
      <c r="F55" s="82">
        <f t="shared" ref="F55" si="160">F56</f>
        <v>64260.189999999995</v>
      </c>
      <c r="G55" s="82">
        <f t="shared" ref="G55" si="161">G56</f>
        <v>64260.189999999995</v>
      </c>
      <c r="H55" s="82">
        <f t="shared" si="147"/>
        <v>75.357660518613017</v>
      </c>
      <c r="I55" s="82">
        <f t="shared" si="148"/>
        <v>90.382899707205823</v>
      </c>
      <c r="J55" s="83">
        <f t="shared" ref="J55:AG55" si="162">SUM(J56:J56)</f>
        <v>6354.62</v>
      </c>
      <c r="K55" s="83">
        <f t="shared" si="162"/>
        <v>6145.18</v>
      </c>
      <c r="L55" s="83">
        <f t="shared" si="162"/>
        <v>8341.69</v>
      </c>
      <c r="M55" s="83">
        <f t="shared" si="162"/>
        <v>7922.46</v>
      </c>
      <c r="N55" s="83">
        <f t="shared" si="162"/>
        <v>5571.74</v>
      </c>
      <c r="O55" s="83">
        <f t="shared" si="162"/>
        <v>5202.1099999999997</v>
      </c>
      <c r="P55" s="83">
        <f t="shared" si="162"/>
        <v>6530.21</v>
      </c>
      <c r="Q55" s="83">
        <f t="shared" si="162"/>
        <v>6608.99</v>
      </c>
      <c r="R55" s="83">
        <f t="shared" si="162"/>
        <v>6120.86</v>
      </c>
      <c r="S55" s="83">
        <f t="shared" si="162"/>
        <v>5154.75</v>
      </c>
      <c r="T55" s="83">
        <f t="shared" si="162"/>
        <v>7691.26</v>
      </c>
      <c r="U55" s="83">
        <f t="shared" si="162"/>
        <v>5811.46</v>
      </c>
      <c r="V55" s="83">
        <f t="shared" si="162"/>
        <v>9063.01</v>
      </c>
      <c r="W55" s="83">
        <f t="shared" si="162"/>
        <v>6932.08</v>
      </c>
      <c r="X55" s="83">
        <f t="shared" si="162"/>
        <v>7276.5</v>
      </c>
      <c r="Y55" s="83">
        <f t="shared" si="162"/>
        <v>6349.42</v>
      </c>
      <c r="Z55" s="83">
        <f t="shared" si="162"/>
        <v>6546.32</v>
      </c>
      <c r="AA55" s="83">
        <f t="shared" si="162"/>
        <v>7774.96</v>
      </c>
      <c r="AB55" s="83">
        <f t="shared" si="162"/>
        <v>7601.52</v>
      </c>
      <c r="AC55" s="83">
        <f t="shared" si="162"/>
        <v>6358.78</v>
      </c>
      <c r="AD55" s="83">
        <f t="shared" si="162"/>
        <v>6037.22</v>
      </c>
      <c r="AE55" s="83">
        <f t="shared" si="162"/>
        <v>0</v>
      </c>
      <c r="AF55" s="83">
        <f t="shared" si="162"/>
        <v>8138.65</v>
      </c>
      <c r="AG55" s="83">
        <f t="shared" si="162"/>
        <v>0</v>
      </c>
      <c r="AH55" s="463"/>
    </row>
    <row r="56" spans="1:35" ht="96" customHeight="1" x14ac:dyDescent="0.25">
      <c r="A56" s="493"/>
      <c r="B56" s="496"/>
      <c r="C56" s="73" t="s">
        <v>21</v>
      </c>
      <c r="D56" s="74">
        <f>SUM(J56,L56,N56,P56,R56,T56,V56,X56,Z56,AB56,AD56,AF56)</f>
        <v>85273.600000000006</v>
      </c>
      <c r="E56" s="74">
        <f>J56+L56+N56+P56+R56+T56+V56+X56+Z56+AB56</f>
        <v>71097.73000000001</v>
      </c>
      <c r="F56" s="74">
        <f>G56</f>
        <v>64260.189999999995</v>
      </c>
      <c r="G56" s="74">
        <f>SUM(K56,M56,O56,Q56,S56,U56,W56,Y56,AA56,AC56,AE56,AG56)</f>
        <v>64260.189999999995</v>
      </c>
      <c r="H56" s="74">
        <f t="shared" si="147"/>
        <v>75.357660518613017</v>
      </c>
      <c r="I56" s="74">
        <f t="shared" si="148"/>
        <v>90.382899707205823</v>
      </c>
      <c r="J56" s="67">
        <f>J58+J60</f>
        <v>6354.62</v>
      </c>
      <c r="K56" s="67">
        <f t="shared" ref="K56:AG56" si="163">K58+K60</f>
        <v>6145.18</v>
      </c>
      <c r="L56" s="67">
        <f t="shared" si="163"/>
        <v>8341.69</v>
      </c>
      <c r="M56" s="67">
        <f t="shared" si="163"/>
        <v>7922.46</v>
      </c>
      <c r="N56" s="67">
        <f t="shared" si="163"/>
        <v>5571.74</v>
      </c>
      <c r="O56" s="67">
        <f t="shared" si="163"/>
        <v>5202.1099999999997</v>
      </c>
      <c r="P56" s="67">
        <f t="shared" si="163"/>
        <v>6530.21</v>
      </c>
      <c r="Q56" s="67">
        <f t="shared" si="163"/>
        <v>6608.99</v>
      </c>
      <c r="R56" s="67">
        <f t="shared" si="163"/>
        <v>6120.86</v>
      </c>
      <c r="S56" s="67">
        <f t="shared" si="163"/>
        <v>5154.75</v>
      </c>
      <c r="T56" s="67">
        <f t="shared" si="163"/>
        <v>7691.26</v>
      </c>
      <c r="U56" s="67">
        <f t="shared" si="163"/>
        <v>5811.46</v>
      </c>
      <c r="V56" s="67">
        <f t="shared" si="163"/>
        <v>9063.01</v>
      </c>
      <c r="W56" s="67">
        <f t="shared" si="163"/>
        <v>6932.08</v>
      </c>
      <c r="X56" s="67">
        <f t="shared" si="163"/>
        <v>7276.5</v>
      </c>
      <c r="Y56" s="67">
        <f t="shared" si="163"/>
        <v>6349.42</v>
      </c>
      <c r="Z56" s="67">
        <f t="shared" si="163"/>
        <v>6546.32</v>
      </c>
      <c r="AA56" s="67">
        <f t="shared" si="163"/>
        <v>7774.96</v>
      </c>
      <c r="AB56" s="67">
        <f t="shared" si="163"/>
        <v>7601.52</v>
      </c>
      <c r="AC56" s="67">
        <f t="shared" si="163"/>
        <v>6358.78</v>
      </c>
      <c r="AD56" s="67">
        <f t="shared" si="163"/>
        <v>6037.22</v>
      </c>
      <c r="AE56" s="67">
        <f t="shared" si="163"/>
        <v>0</v>
      </c>
      <c r="AF56" s="67">
        <f t="shared" si="163"/>
        <v>8138.65</v>
      </c>
      <c r="AG56" s="67">
        <f t="shared" si="163"/>
        <v>0</v>
      </c>
      <c r="AH56" s="465"/>
    </row>
    <row r="57" spans="1:35" ht="15.75" x14ac:dyDescent="0.25">
      <c r="A57" s="410"/>
      <c r="B57" s="527" t="s">
        <v>73</v>
      </c>
      <c r="C57" s="69" t="s">
        <v>20</v>
      </c>
      <c r="D57" s="70">
        <f>D58</f>
        <v>85273.600000000006</v>
      </c>
      <c r="E57" s="70">
        <f t="shared" ref="E57" si="164">E58</f>
        <v>71097.73000000001</v>
      </c>
      <c r="F57" s="70">
        <f t="shared" ref="F57" si="165">F58</f>
        <v>64260.189999999995</v>
      </c>
      <c r="G57" s="70">
        <f t="shared" ref="G57" si="166">G58</f>
        <v>64260.189999999995</v>
      </c>
      <c r="H57" s="70">
        <f t="shared" si="147"/>
        <v>75.357660518613017</v>
      </c>
      <c r="I57" s="70">
        <f t="shared" si="148"/>
        <v>90.382899707205823</v>
      </c>
      <c r="J57" s="71">
        <f t="shared" ref="J57:AG57" si="167">SUM(J58:J58)</f>
        <v>6354.62</v>
      </c>
      <c r="K57" s="71">
        <f t="shared" si="167"/>
        <v>6145.18</v>
      </c>
      <c r="L57" s="71">
        <f t="shared" si="167"/>
        <v>8341.69</v>
      </c>
      <c r="M57" s="71">
        <f t="shared" si="167"/>
        <v>7922.46</v>
      </c>
      <c r="N57" s="71">
        <f t="shared" si="167"/>
        <v>5571.74</v>
      </c>
      <c r="O57" s="71">
        <f t="shared" si="167"/>
        <v>5202.1099999999997</v>
      </c>
      <c r="P57" s="71">
        <f t="shared" si="167"/>
        <v>6530.21</v>
      </c>
      <c r="Q57" s="71">
        <f t="shared" si="167"/>
        <v>6608.99</v>
      </c>
      <c r="R57" s="71">
        <f t="shared" si="167"/>
        <v>6120.86</v>
      </c>
      <c r="S57" s="71">
        <f t="shared" si="167"/>
        <v>5154.75</v>
      </c>
      <c r="T57" s="71">
        <f t="shared" si="167"/>
        <v>7691.26</v>
      </c>
      <c r="U57" s="71">
        <f t="shared" si="167"/>
        <v>5811.46</v>
      </c>
      <c r="V57" s="71">
        <f t="shared" si="167"/>
        <v>9063.01</v>
      </c>
      <c r="W57" s="71">
        <f t="shared" si="167"/>
        <v>6932.08</v>
      </c>
      <c r="X57" s="71">
        <f t="shared" si="167"/>
        <v>7276.5</v>
      </c>
      <c r="Y57" s="71">
        <f t="shared" si="167"/>
        <v>6349.42</v>
      </c>
      <c r="Z57" s="71">
        <f t="shared" si="167"/>
        <v>6546.32</v>
      </c>
      <c r="AA57" s="71">
        <f t="shared" si="167"/>
        <v>7774.96</v>
      </c>
      <c r="AB57" s="71">
        <f t="shared" si="167"/>
        <v>7601.52</v>
      </c>
      <c r="AC57" s="71">
        <f t="shared" si="167"/>
        <v>6358.78</v>
      </c>
      <c r="AD57" s="71">
        <f t="shared" si="167"/>
        <v>6037.22</v>
      </c>
      <c r="AE57" s="71">
        <f t="shared" si="167"/>
        <v>0</v>
      </c>
      <c r="AF57" s="71">
        <f t="shared" si="167"/>
        <v>8138.65</v>
      </c>
      <c r="AG57" s="71">
        <f t="shared" si="167"/>
        <v>0</v>
      </c>
      <c r="AH57" s="416" t="s">
        <v>337</v>
      </c>
    </row>
    <row r="58" spans="1:35" ht="31.5" x14ac:dyDescent="0.25">
      <c r="A58" s="411"/>
      <c r="B58" s="527"/>
      <c r="C58" s="73" t="s">
        <v>21</v>
      </c>
      <c r="D58" s="74">
        <f>SUM(J58,L58,N58,P58,R58,T58,V58,X58,Z58,AB58,AD58,AF58)</f>
        <v>85273.600000000006</v>
      </c>
      <c r="E58" s="74">
        <f>J58+L58+N58+P58+R58+T58+V58+X58+Z58+AB58</f>
        <v>71097.73000000001</v>
      </c>
      <c r="F58" s="74">
        <f>G58</f>
        <v>64260.189999999995</v>
      </c>
      <c r="G58" s="74">
        <f>SUM(K58,M58,O58,Q58,S58,U58,W58,Y58,AA58,AC58,AE58,AG58)</f>
        <v>64260.189999999995</v>
      </c>
      <c r="H58" s="74">
        <f t="shared" si="147"/>
        <v>75.357660518613017</v>
      </c>
      <c r="I58" s="74">
        <f t="shared" si="148"/>
        <v>90.382899707205823</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0</v>
      </c>
      <c r="AF58" s="67">
        <v>8138.65</v>
      </c>
      <c r="AG58" s="67">
        <v>0</v>
      </c>
      <c r="AH58" s="417"/>
    </row>
  </sheetData>
  <customSheetViews>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1"/>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5"/>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6"/>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7"/>
    </customSheetView>
    <customSheetView guid="{AFADB96A-0516-43C1-9F1B-0604F3CAC04A}" scale="80">
      <pane xSplit="6" ySplit="7" topLeftCell="G16" activePane="bottomRight" state="frozen"/>
      <selection pane="bottomRight" activeCell="AB25" sqref="AB25"/>
      <pageMargins left="0.7" right="0.7" top="0.75" bottom="0.75" header="0.3" footer="0.3"/>
      <pageSetup paperSize="9" orientation="portrait" r:id="rId8"/>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9"/>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0"/>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1"/>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2"/>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3"/>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6"/>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7"/>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20"/>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1"/>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2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3"/>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4"/>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5"/>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6"/>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7"/>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0" t="s">
        <v>24</v>
      </c>
      <c r="D2" s="470"/>
      <c r="E2" s="470"/>
      <c r="F2" s="470"/>
      <c r="G2" s="470"/>
      <c r="H2" s="470"/>
      <c r="I2" s="470"/>
      <c r="J2" s="470"/>
      <c r="K2" s="470"/>
      <c r="L2" s="470"/>
      <c r="M2" s="470"/>
      <c r="N2" s="470"/>
      <c r="O2" s="470"/>
      <c r="P2" s="470"/>
      <c r="Q2" s="470"/>
      <c r="R2" s="470"/>
      <c r="S2" s="470"/>
      <c r="T2" s="35"/>
      <c r="U2" s="35"/>
      <c r="V2" s="35"/>
      <c r="W2" s="35"/>
      <c r="X2" s="35"/>
      <c r="Y2" s="35"/>
      <c r="Z2" s="35"/>
      <c r="AA2" s="35"/>
      <c r="AB2" s="35"/>
      <c r="AC2" s="35"/>
      <c r="AD2" s="35"/>
      <c r="AE2" s="35"/>
      <c r="AF2" s="35"/>
      <c r="AG2" s="35"/>
      <c r="AH2" s="35"/>
    </row>
    <row r="3" spans="1:35" s="10" customFormat="1" ht="36.75" customHeight="1" x14ac:dyDescent="0.25">
      <c r="A3" s="55"/>
      <c r="B3" s="55"/>
      <c r="C3" s="471" t="s">
        <v>74</v>
      </c>
      <c r="D3" s="471"/>
      <c r="E3" s="471"/>
      <c r="F3" s="471"/>
      <c r="G3" s="471"/>
      <c r="H3" s="471"/>
      <c r="I3" s="471"/>
      <c r="J3" s="471"/>
      <c r="K3" s="471"/>
      <c r="L3" s="471"/>
      <c r="M3" s="471"/>
      <c r="N3" s="471"/>
      <c r="O3" s="471"/>
      <c r="P3" s="471"/>
      <c r="Q3" s="471"/>
      <c r="R3" s="471"/>
      <c r="S3" s="471"/>
      <c r="T3" s="36"/>
      <c r="U3" s="36"/>
      <c r="V3" s="36"/>
      <c r="W3" s="36"/>
      <c r="X3" s="36"/>
      <c r="Y3" s="36"/>
      <c r="Z3" s="36"/>
      <c r="AA3" s="36"/>
      <c r="AB3" s="36"/>
      <c r="AC3" s="36"/>
      <c r="AD3" s="37"/>
      <c r="AE3" s="37"/>
      <c r="AF3" s="37"/>
      <c r="AG3" s="37" t="s">
        <v>0</v>
      </c>
      <c r="AH3" s="37"/>
    </row>
    <row r="4" spans="1:35" s="10" customFormat="1" ht="15" customHeight="1" x14ac:dyDescent="0.25">
      <c r="A4" s="472" t="s">
        <v>26</v>
      </c>
      <c r="B4" s="475" t="s">
        <v>29</v>
      </c>
      <c r="C4" s="475" t="s">
        <v>30</v>
      </c>
      <c r="D4" s="483" t="s">
        <v>1</v>
      </c>
      <c r="E4" s="483" t="s">
        <v>1</v>
      </c>
      <c r="F4" s="483" t="s">
        <v>2</v>
      </c>
      <c r="G4" s="483" t="s">
        <v>3</v>
      </c>
      <c r="H4" s="466" t="s">
        <v>4</v>
      </c>
      <c r="I4" s="467"/>
      <c r="J4" s="466" t="s">
        <v>5</v>
      </c>
      <c r="K4" s="467"/>
      <c r="L4" s="466" t="s">
        <v>6</v>
      </c>
      <c r="M4" s="467"/>
      <c r="N4" s="466" t="s">
        <v>7</v>
      </c>
      <c r="O4" s="467"/>
      <c r="P4" s="466" t="s">
        <v>8</v>
      </c>
      <c r="Q4" s="467"/>
      <c r="R4" s="466" t="s">
        <v>9</v>
      </c>
      <c r="S4" s="467"/>
      <c r="T4" s="466" t="s">
        <v>10</v>
      </c>
      <c r="U4" s="467"/>
      <c r="V4" s="466" t="s">
        <v>11</v>
      </c>
      <c r="W4" s="467"/>
      <c r="X4" s="466" t="s">
        <v>12</v>
      </c>
      <c r="Y4" s="467"/>
      <c r="Z4" s="466" t="s">
        <v>13</v>
      </c>
      <c r="AA4" s="467"/>
      <c r="AB4" s="466" t="s">
        <v>14</v>
      </c>
      <c r="AC4" s="467"/>
      <c r="AD4" s="466" t="s">
        <v>15</v>
      </c>
      <c r="AE4" s="467"/>
      <c r="AF4" s="466" t="s">
        <v>16</v>
      </c>
      <c r="AG4" s="467"/>
      <c r="AH4" s="457" t="s">
        <v>17</v>
      </c>
    </row>
    <row r="5" spans="1:35" s="10" customFormat="1" ht="39" customHeight="1" x14ac:dyDescent="0.25">
      <c r="A5" s="473"/>
      <c r="B5" s="476"/>
      <c r="C5" s="476"/>
      <c r="D5" s="484"/>
      <c r="E5" s="484"/>
      <c r="F5" s="484"/>
      <c r="G5" s="484"/>
      <c r="H5" s="468"/>
      <c r="I5" s="469"/>
      <c r="J5" s="468"/>
      <c r="K5" s="469"/>
      <c r="L5" s="468"/>
      <c r="M5" s="469"/>
      <c r="N5" s="468"/>
      <c r="O5" s="469"/>
      <c r="P5" s="468"/>
      <c r="Q5" s="469"/>
      <c r="R5" s="468"/>
      <c r="S5" s="469"/>
      <c r="T5" s="468"/>
      <c r="U5" s="469"/>
      <c r="V5" s="468"/>
      <c r="W5" s="469"/>
      <c r="X5" s="468"/>
      <c r="Y5" s="469"/>
      <c r="Z5" s="468"/>
      <c r="AA5" s="469"/>
      <c r="AB5" s="468"/>
      <c r="AC5" s="469"/>
      <c r="AD5" s="468"/>
      <c r="AE5" s="469"/>
      <c r="AF5" s="468"/>
      <c r="AG5" s="469"/>
      <c r="AH5" s="458"/>
    </row>
    <row r="6" spans="1:35" s="10" customFormat="1" ht="64.5" customHeight="1" x14ac:dyDescent="0.25">
      <c r="A6" s="474"/>
      <c r="B6" s="477"/>
      <c r="C6" s="477"/>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5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9" customFormat="1" ht="31.5" customHeight="1" x14ac:dyDescent="0.25">
      <c r="A8" s="460"/>
      <c r="B8" s="463" t="s">
        <v>23</v>
      </c>
      <c r="C8" s="276" t="s">
        <v>20</v>
      </c>
      <c r="D8" s="203">
        <f>D9+D10+D11</f>
        <v>1012612.8400000001</v>
      </c>
      <c r="E8" s="203">
        <f t="shared" ref="E8:G8" si="0">E9+E10+E11</f>
        <v>692771.56</v>
      </c>
      <c r="F8" s="203">
        <f t="shared" si="0"/>
        <v>664858.9</v>
      </c>
      <c r="G8" s="203">
        <f t="shared" si="0"/>
        <v>664858.9</v>
      </c>
      <c r="H8" s="203">
        <f>IFERROR(G8/D8*100,0)</f>
        <v>65.657759188595705</v>
      </c>
      <c r="I8" s="203">
        <f>IFERROR(G8/E8*100,0)</f>
        <v>95.97087097513068</v>
      </c>
      <c r="J8" s="202">
        <f>J9+J10+J11</f>
        <v>0</v>
      </c>
      <c r="K8" s="202">
        <f t="shared" ref="K8:AG8" si="1">K9+K10+K11</f>
        <v>0</v>
      </c>
      <c r="L8" s="202">
        <f t="shared" si="1"/>
        <v>0</v>
      </c>
      <c r="M8" s="202">
        <f t="shared" si="1"/>
        <v>0</v>
      </c>
      <c r="N8" s="202">
        <f t="shared" si="1"/>
        <v>2235.88</v>
      </c>
      <c r="O8" s="202">
        <f t="shared" si="1"/>
        <v>2235.88</v>
      </c>
      <c r="P8" s="202">
        <f t="shared" si="1"/>
        <v>0</v>
      </c>
      <c r="Q8" s="202">
        <f t="shared" si="1"/>
        <v>0</v>
      </c>
      <c r="R8" s="202">
        <f t="shared" si="1"/>
        <v>0</v>
      </c>
      <c r="S8" s="202">
        <f t="shared" si="1"/>
        <v>0</v>
      </c>
      <c r="T8" s="202">
        <f t="shared" si="1"/>
        <v>89282.95</v>
      </c>
      <c r="U8" s="202">
        <f t="shared" si="1"/>
        <v>89282.95</v>
      </c>
      <c r="V8" s="202">
        <f t="shared" si="1"/>
        <v>284377.98000000004</v>
      </c>
      <c r="W8" s="202">
        <f t="shared" si="1"/>
        <v>284377.98000000004</v>
      </c>
      <c r="X8" s="202">
        <f t="shared" si="1"/>
        <v>21369.27</v>
      </c>
      <c r="Y8" s="202">
        <f t="shared" si="1"/>
        <v>21369.27</v>
      </c>
      <c r="Z8" s="202">
        <f t="shared" si="1"/>
        <v>36658.080000000002</v>
      </c>
      <c r="AA8" s="202">
        <f t="shared" si="1"/>
        <v>8597.48</v>
      </c>
      <c r="AB8" s="202">
        <f t="shared" si="1"/>
        <v>176239.92</v>
      </c>
      <c r="AC8" s="202">
        <f t="shared" si="1"/>
        <v>1272.8900000000001</v>
      </c>
      <c r="AD8" s="202">
        <f t="shared" si="1"/>
        <v>82607.48000000001</v>
      </c>
      <c r="AE8" s="202">
        <f t="shared" si="1"/>
        <v>82575.760000000009</v>
      </c>
      <c r="AF8" s="202">
        <f t="shared" si="1"/>
        <v>319841.28000000003</v>
      </c>
      <c r="AG8" s="202">
        <f t="shared" si="1"/>
        <v>0</v>
      </c>
      <c r="AH8" s="277"/>
    </row>
    <row r="9" spans="1:35" s="26" customFormat="1" ht="48.75" customHeight="1" x14ac:dyDescent="0.25">
      <c r="A9" s="461"/>
      <c r="B9" s="464"/>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61"/>
      <c r="B10" s="464"/>
      <c r="C10" s="73" t="s">
        <v>22</v>
      </c>
      <c r="D10" s="74">
        <v>723630.9</v>
      </c>
      <c r="E10" s="74">
        <v>489142.65</v>
      </c>
      <c r="F10" s="74">
        <v>489081.77</v>
      </c>
      <c r="G10" s="74">
        <v>489081.77</v>
      </c>
      <c r="H10" s="74">
        <f>IFERROR(G10/D10*100,0)</f>
        <v>67.587187059037973</v>
      </c>
      <c r="I10" s="74">
        <f>IFERROR(G10/E10*100,0)</f>
        <v>99.987553733046994</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f t="shared" si="5"/>
        <v>0</v>
      </c>
      <c r="AH10" s="75"/>
    </row>
    <row r="11" spans="1:35" s="26" customFormat="1" ht="41.25" customHeight="1" x14ac:dyDescent="0.25">
      <c r="A11" s="462"/>
      <c r="B11" s="465"/>
      <c r="C11" s="73" t="s">
        <v>21</v>
      </c>
      <c r="D11" s="74">
        <v>288981.94</v>
      </c>
      <c r="E11" s="74">
        <v>203628.91</v>
      </c>
      <c r="F11" s="74">
        <v>175777.13</v>
      </c>
      <c r="G11" s="74">
        <v>175777.13</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85353.03</v>
      </c>
      <c r="AG11" s="74">
        <f t="shared" si="6"/>
        <v>0</v>
      </c>
      <c r="AH11" s="75"/>
    </row>
    <row r="12" spans="1:35" s="18" customFormat="1" ht="18.75" customHeight="1" x14ac:dyDescent="0.25">
      <c r="A12" s="68"/>
      <c r="B12" s="413" t="s">
        <v>75</v>
      </c>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5"/>
      <c r="AH12" s="46"/>
    </row>
    <row r="13" spans="1:35" s="279" customFormat="1" ht="31.5" customHeight="1" x14ac:dyDescent="0.25">
      <c r="A13" s="421" t="s">
        <v>50</v>
      </c>
      <c r="B13" s="534" t="s">
        <v>78</v>
      </c>
      <c r="C13" s="276" t="s">
        <v>20</v>
      </c>
      <c r="D13" s="203">
        <f>D15+D16+D14</f>
        <v>684975</v>
      </c>
      <c r="E13" s="203">
        <f t="shared" ref="E13:AG13" si="7">E15+E16+E14</f>
        <v>471428.3</v>
      </c>
      <c r="F13" s="203">
        <v>471364.22</v>
      </c>
      <c r="G13" s="203">
        <v>471364.22</v>
      </c>
      <c r="H13" s="203">
        <f>IFERROR(G13/D13*100,0)</f>
        <v>68.814806379794874</v>
      </c>
      <c r="I13" s="203">
        <f>IFERROR(G13/E13*100,0)</f>
        <v>99.986407264901146</v>
      </c>
      <c r="J13" s="203">
        <f t="shared" si="7"/>
        <v>0</v>
      </c>
      <c r="K13" s="203">
        <f t="shared" si="7"/>
        <v>0</v>
      </c>
      <c r="L13" s="203">
        <f t="shared" si="7"/>
        <v>0</v>
      </c>
      <c r="M13" s="203">
        <f t="shared" si="7"/>
        <v>0</v>
      </c>
      <c r="N13" s="203">
        <f t="shared" si="7"/>
        <v>2235.88</v>
      </c>
      <c r="O13" s="203">
        <f t="shared" si="7"/>
        <v>2235.88</v>
      </c>
      <c r="P13" s="203">
        <v>0</v>
      </c>
      <c r="Q13" s="203">
        <f t="shared" si="7"/>
        <v>0</v>
      </c>
      <c r="R13" s="203">
        <f t="shared" si="7"/>
        <v>0</v>
      </c>
      <c r="S13" s="203">
        <f t="shared" si="7"/>
        <v>0</v>
      </c>
      <c r="T13" s="203">
        <f t="shared" si="7"/>
        <v>0</v>
      </c>
      <c r="U13" s="203">
        <f t="shared" si="7"/>
        <v>0</v>
      </c>
      <c r="V13" s="203">
        <f t="shared" si="7"/>
        <v>284377.98000000004</v>
      </c>
      <c r="W13" s="203">
        <f t="shared" si="7"/>
        <v>284377.98000000004</v>
      </c>
      <c r="X13" s="203">
        <v>9603.68</v>
      </c>
      <c r="Y13" s="203">
        <f t="shared" si="7"/>
        <v>9603.67</v>
      </c>
      <c r="Z13" s="203">
        <f t="shared" si="7"/>
        <v>28060.6</v>
      </c>
      <c r="AA13" s="203">
        <f t="shared" si="7"/>
        <v>28060.6</v>
      </c>
      <c r="AB13" s="203">
        <f t="shared" si="7"/>
        <v>147086.1</v>
      </c>
      <c r="AC13" s="203">
        <f t="shared" si="7"/>
        <v>147086.09</v>
      </c>
      <c r="AD13" s="203">
        <f t="shared" si="7"/>
        <v>64.069999999999993</v>
      </c>
      <c r="AE13" s="203">
        <f t="shared" si="7"/>
        <v>0</v>
      </c>
      <c r="AF13" s="203">
        <f t="shared" si="7"/>
        <v>213546.7</v>
      </c>
      <c r="AG13" s="203">
        <f t="shared" si="7"/>
        <v>0</v>
      </c>
      <c r="AH13" s="277"/>
      <c r="AI13" s="278"/>
    </row>
    <row r="14" spans="1:35" s="21" customFormat="1" ht="42.75" hidden="1" customHeight="1" x14ac:dyDescent="0.25">
      <c r="A14" s="422"/>
      <c r="B14" s="535"/>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22"/>
      <c r="B15" s="535"/>
      <c r="C15" s="61" t="s">
        <v>22</v>
      </c>
      <c r="D15" s="62">
        <v>648598.80000000005</v>
      </c>
      <c r="E15" s="62">
        <v>445732.8</v>
      </c>
      <c r="F15" s="62">
        <v>445671.92</v>
      </c>
      <c r="G15" s="62">
        <v>445671.92</v>
      </c>
      <c r="H15" s="62">
        <f>IFERROR(G15/D15*100,0)</f>
        <v>68.713034930067707</v>
      </c>
      <c r="I15" s="62">
        <f t="shared" si="9"/>
        <v>99.986341592990229</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0</v>
      </c>
      <c r="AH15" s="283" t="s">
        <v>355</v>
      </c>
      <c r="AI15" s="23">
        <f t="shared" ref="AI15:AI23" si="10">E16-G16</f>
        <v>3.2000000000007276</v>
      </c>
    </row>
    <row r="16" spans="1:35" s="22" customFormat="1" ht="76.5" customHeight="1" x14ac:dyDescent="0.25">
      <c r="A16" s="423"/>
      <c r="B16" s="536"/>
      <c r="C16" s="61" t="s">
        <v>21</v>
      </c>
      <c r="D16" s="62">
        <v>36376.199999999997</v>
      </c>
      <c r="E16" s="62">
        <v>25695.5</v>
      </c>
      <c r="F16" s="62">
        <v>25692.3</v>
      </c>
      <c r="G16" s="62">
        <v>25692.3</v>
      </c>
      <c r="H16" s="62">
        <v>100</v>
      </c>
      <c r="I16" s="62">
        <f>IFERROR(G16/E16*100,0)</f>
        <v>99.987546457550934</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0</v>
      </c>
      <c r="AH16" s="64"/>
      <c r="AI16" s="248">
        <f t="shared" si="10"/>
        <v>34951.800000000003</v>
      </c>
    </row>
    <row r="17" spans="1:35" s="22" customFormat="1" ht="28.5" customHeight="1" x14ac:dyDescent="0.25">
      <c r="A17" s="421" t="s">
        <v>76</v>
      </c>
      <c r="B17" s="534"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8">
        <f t="shared" si="10"/>
        <v>7660.6</v>
      </c>
    </row>
    <row r="18" spans="1:35" s="26" customFormat="1" ht="55.5" customHeight="1" x14ac:dyDescent="0.25">
      <c r="A18" s="422"/>
      <c r="B18" s="535"/>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9">
        <f t="shared" si="10"/>
        <v>21832.9</v>
      </c>
    </row>
    <row r="19" spans="1:35" s="26" customFormat="1" ht="37.5" customHeight="1" x14ac:dyDescent="0.25">
      <c r="A19" s="422"/>
      <c r="B19" s="535"/>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9">
        <f t="shared" si="10"/>
        <v>5458.3</v>
      </c>
    </row>
    <row r="20" spans="1:35" s="26" customFormat="1" ht="37.5" customHeight="1" x14ac:dyDescent="0.25">
      <c r="A20" s="423"/>
      <c r="B20" s="536"/>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9">
        <f t="shared" si="10"/>
        <v>27848.580000000016</v>
      </c>
    </row>
    <row r="21" spans="1:35" s="281" customFormat="1" ht="87.75" customHeight="1" x14ac:dyDescent="0.25">
      <c r="A21" s="410" t="s">
        <v>37</v>
      </c>
      <c r="B21" s="534" t="s">
        <v>79</v>
      </c>
      <c r="C21" s="276" t="s">
        <v>20</v>
      </c>
      <c r="D21" s="203">
        <v>233386.74</v>
      </c>
      <c r="E21" s="203">
        <f t="shared" ref="E21" si="15">E22</f>
        <v>167080.94</v>
      </c>
      <c r="F21" s="203">
        <f t="shared" ref="F21" si="16">F22</f>
        <v>139232.35999999999</v>
      </c>
      <c r="G21" s="203">
        <f t="shared" ref="G21" si="17">G22</f>
        <v>139232.35999999999</v>
      </c>
      <c r="H21" s="203">
        <f>IFERROR(G21/D21*100,0)</f>
        <v>59.657356711868026</v>
      </c>
      <c r="I21" s="203">
        <f>IFERROR(G21/E21*100,0)</f>
        <v>83.332281946701997</v>
      </c>
      <c r="J21" s="202">
        <f t="shared" ref="J21:AG21" si="18">SUM(J22:J22)</f>
        <v>0</v>
      </c>
      <c r="K21" s="202">
        <f t="shared" si="18"/>
        <v>0</v>
      </c>
      <c r="L21" s="202">
        <f t="shared" si="18"/>
        <v>0</v>
      </c>
      <c r="M21" s="202">
        <f t="shared" si="18"/>
        <v>0</v>
      </c>
      <c r="N21" s="202">
        <f t="shared" si="18"/>
        <v>0</v>
      </c>
      <c r="O21" s="202">
        <f t="shared" si="18"/>
        <v>0</v>
      </c>
      <c r="P21" s="202">
        <f t="shared" si="18"/>
        <v>0</v>
      </c>
      <c r="Q21" s="202">
        <f t="shared" si="18"/>
        <v>0</v>
      </c>
      <c r="R21" s="202">
        <f t="shared" si="18"/>
        <v>0</v>
      </c>
      <c r="S21" s="202">
        <f t="shared" si="18"/>
        <v>0</v>
      </c>
      <c r="T21" s="202">
        <f t="shared" si="18"/>
        <v>89282.95</v>
      </c>
      <c r="U21" s="202">
        <f t="shared" si="18"/>
        <v>89282.95</v>
      </c>
      <c r="V21" s="202">
        <f t="shared" si="18"/>
        <v>0</v>
      </c>
      <c r="W21" s="202">
        <f t="shared" si="18"/>
        <v>0</v>
      </c>
      <c r="X21" s="202">
        <f t="shared" si="18"/>
        <v>11765.6</v>
      </c>
      <c r="Y21" s="202">
        <f t="shared" si="18"/>
        <v>11765.6</v>
      </c>
      <c r="Z21" s="202">
        <f t="shared" si="18"/>
        <v>8597.48</v>
      </c>
      <c r="AA21" s="202">
        <f t="shared" si="18"/>
        <v>8597.48</v>
      </c>
      <c r="AB21" s="202">
        <f t="shared" si="18"/>
        <v>29153.82</v>
      </c>
      <c r="AC21" s="202">
        <f t="shared" si="18"/>
        <v>1272.8900000000001</v>
      </c>
      <c r="AD21" s="202">
        <f t="shared" si="18"/>
        <v>28281.09</v>
      </c>
      <c r="AE21" s="202">
        <f t="shared" si="18"/>
        <v>28313.439999999999</v>
      </c>
      <c r="AF21" s="202">
        <f t="shared" si="18"/>
        <v>66305.25</v>
      </c>
      <c r="AG21" s="202">
        <f t="shared" si="18"/>
        <v>0</v>
      </c>
      <c r="AH21" s="277"/>
      <c r="AI21" s="282">
        <f t="shared" si="10"/>
        <v>27848.580000000016</v>
      </c>
    </row>
    <row r="22" spans="1:35" s="26" customFormat="1" ht="107.25" customHeight="1" x14ac:dyDescent="0.25">
      <c r="A22" s="411"/>
      <c r="B22" s="536"/>
      <c r="C22" s="73" t="s">
        <v>21</v>
      </c>
      <c r="D22" s="74">
        <v>233386.74</v>
      </c>
      <c r="E22" s="74">
        <v>167080.94</v>
      </c>
      <c r="F22" s="74">
        <v>139232.35999999999</v>
      </c>
      <c r="G22" s="74">
        <v>139232.35999999999</v>
      </c>
      <c r="H22" s="74">
        <v>50.38</v>
      </c>
      <c r="I22" s="74">
        <f>IFERROR(G22/E22*100,0)</f>
        <v>83.332281946701997</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66305.25</v>
      </c>
      <c r="AG22" s="67">
        <v>0</v>
      </c>
      <c r="AH22" s="72"/>
      <c r="AI22" s="249">
        <f t="shared" si="10"/>
        <v>0</v>
      </c>
    </row>
    <row r="23" spans="1:35" s="26" customFormat="1" ht="20.25" customHeight="1" x14ac:dyDescent="0.25">
      <c r="A23" s="90"/>
      <c r="B23" s="537" t="s">
        <v>80</v>
      </c>
      <c r="C23" s="538"/>
      <c r="D23" s="538"/>
      <c r="E23" s="538"/>
      <c r="F23" s="538"/>
      <c r="G23" s="538"/>
      <c r="H23" s="538"/>
      <c r="I23" s="538"/>
      <c r="J23" s="538"/>
      <c r="K23" s="538"/>
      <c r="L23" s="414"/>
      <c r="M23" s="414"/>
      <c r="N23" s="414"/>
      <c r="O23" s="414"/>
      <c r="P23" s="414"/>
      <c r="Q23" s="414"/>
      <c r="R23" s="414"/>
      <c r="S23" s="414"/>
      <c r="T23" s="414"/>
      <c r="U23" s="414"/>
      <c r="V23" s="414"/>
      <c r="W23" s="414"/>
      <c r="X23" s="414"/>
      <c r="Y23" s="414"/>
      <c r="Z23" s="414"/>
      <c r="AA23" s="414"/>
      <c r="AB23" s="414"/>
      <c r="AC23" s="414"/>
      <c r="AD23" s="414"/>
      <c r="AE23" s="414"/>
      <c r="AF23" s="414"/>
      <c r="AG23" s="415"/>
      <c r="AH23" s="72"/>
      <c r="AI23" s="249">
        <f t="shared" si="10"/>
        <v>0</v>
      </c>
    </row>
    <row r="24" spans="1:35" s="281" customFormat="1" ht="270.75" customHeight="1" x14ac:dyDescent="0.25">
      <c r="A24" s="410" t="s">
        <v>38</v>
      </c>
      <c r="B24" s="534" t="s">
        <v>81</v>
      </c>
      <c r="C24" s="276" t="s">
        <v>20</v>
      </c>
      <c r="D24" s="203">
        <f>D25</f>
        <v>460.9</v>
      </c>
      <c r="E24" s="203">
        <f t="shared" ref="E24" si="19">E25</f>
        <v>0</v>
      </c>
      <c r="F24" s="203">
        <f t="shared" ref="F24" si="20">F25</f>
        <v>0</v>
      </c>
      <c r="G24" s="203">
        <f t="shared" ref="G24" si="21">G25</f>
        <v>0</v>
      </c>
      <c r="H24" s="203">
        <f>IFERROR(G24/D24*100,0)</f>
        <v>0</v>
      </c>
      <c r="I24" s="203">
        <f>IFERROR(G24/E24*100,0)</f>
        <v>0</v>
      </c>
      <c r="J24" s="202">
        <f t="shared" ref="J24:AG24" si="22">SUM(J25:J25)</f>
        <v>0</v>
      </c>
      <c r="K24" s="202">
        <f t="shared" si="22"/>
        <v>0</v>
      </c>
      <c r="L24" s="202">
        <f t="shared" si="22"/>
        <v>0</v>
      </c>
      <c r="M24" s="202">
        <f t="shared" si="22"/>
        <v>0</v>
      </c>
      <c r="N24" s="202">
        <f t="shared" si="22"/>
        <v>0</v>
      </c>
      <c r="O24" s="202">
        <f t="shared" si="22"/>
        <v>0</v>
      </c>
      <c r="P24" s="202">
        <f t="shared" si="22"/>
        <v>0</v>
      </c>
      <c r="Q24" s="202">
        <f t="shared" si="22"/>
        <v>0</v>
      </c>
      <c r="R24" s="202">
        <f t="shared" si="22"/>
        <v>0</v>
      </c>
      <c r="S24" s="202">
        <f t="shared" si="22"/>
        <v>0</v>
      </c>
      <c r="T24" s="202">
        <f t="shared" si="22"/>
        <v>0</v>
      </c>
      <c r="U24" s="202">
        <f t="shared" si="22"/>
        <v>0</v>
      </c>
      <c r="V24" s="202">
        <f t="shared" si="22"/>
        <v>0</v>
      </c>
      <c r="W24" s="202">
        <f t="shared" si="22"/>
        <v>0</v>
      </c>
      <c r="X24" s="202">
        <f t="shared" si="22"/>
        <v>0</v>
      </c>
      <c r="Y24" s="202">
        <f t="shared" si="22"/>
        <v>0</v>
      </c>
      <c r="Z24" s="202">
        <f t="shared" si="22"/>
        <v>0</v>
      </c>
      <c r="AA24" s="202">
        <f t="shared" si="22"/>
        <v>0</v>
      </c>
      <c r="AB24" s="202">
        <f t="shared" si="22"/>
        <v>0</v>
      </c>
      <c r="AC24" s="202">
        <f t="shared" si="22"/>
        <v>0</v>
      </c>
      <c r="AD24" s="202">
        <f t="shared" si="22"/>
        <v>0</v>
      </c>
      <c r="AE24" s="202">
        <f t="shared" si="22"/>
        <v>0</v>
      </c>
      <c r="AF24" s="202">
        <f t="shared" si="22"/>
        <v>460.9</v>
      </c>
      <c r="AG24" s="202">
        <f t="shared" si="22"/>
        <v>0</v>
      </c>
      <c r="AH24" s="284"/>
      <c r="AI24" s="280"/>
    </row>
    <row r="25" spans="1:35" s="26" customFormat="1" ht="165.75" customHeight="1" x14ac:dyDescent="0.25">
      <c r="A25" s="411"/>
      <c r="B25" s="536"/>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413" t="s">
        <v>82</v>
      </c>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5"/>
      <c r="AH26" s="92"/>
    </row>
    <row r="27" spans="1:35" s="279" customFormat="1" ht="31.5" customHeight="1" x14ac:dyDescent="0.25">
      <c r="A27" s="421" t="s">
        <v>63</v>
      </c>
      <c r="B27" s="457" t="s">
        <v>83</v>
      </c>
      <c r="C27" s="276" t="s">
        <v>20</v>
      </c>
      <c r="D27" s="203">
        <f>D29+D30+D28</f>
        <v>93790.200000000012</v>
      </c>
      <c r="E27" s="203">
        <f t="shared" ref="E27:G27" si="23">E29+E30+E28</f>
        <v>54262.32</v>
      </c>
      <c r="F27" s="203">
        <f t="shared" si="23"/>
        <v>54262.32</v>
      </c>
      <c r="G27" s="203">
        <f t="shared" si="23"/>
        <v>54262.32</v>
      </c>
      <c r="H27" s="203">
        <f t="shared" ref="H27:H30" si="24">IFERROR(G27/D27*100,0)</f>
        <v>57.854999776096008</v>
      </c>
      <c r="I27" s="203">
        <f t="shared" ref="I27:I30" si="25">IFERROR(G27/E27*100,0)</f>
        <v>100</v>
      </c>
      <c r="J27" s="203">
        <f t="shared" ref="J27:AG27" si="26">J29+J30+J28</f>
        <v>0</v>
      </c>
      <c r="K27" s="203">
        <f t="shared" si="26"/>
        <v>0</v>
      </c>
      <c r="L27" s="203">
        <f t="shared" si="26"/>
        <v>0</v>
      </c>
      <c r="M27" s="203">
        <f t="shared" si="26"/>
        <v>0</v>
      </c>
      <c r="N27" s="203">
        <f t="shared" si="26"/>
        <v>0</v>
      </c>
      <c r="O27" s="203">
        <f t="shared" si="26"/>
        <v>0</v>
      </c>
      <c r="P27" s="203">
        <f t="shared" si="26"/>
        <v>0</v>
      </c>
      <c r="Q27" s="203">
        <f t="shared" si="26"/>
        <v>0</v>
      </c>
      <c r="R27" s="203">
        <f t="shared" si="26"/>
        <v>0</v>
      </c>
      <c r="S27" s="203">
        <f t="shared" si="26"/>
        <v>0</v>
      </c>
      <c r="T27" s="203">
        <f t="shared" si="26"/>
        <v>0</v>
      </c>
      <c r="U27" s="203">
        <f t="shared" si="26"/>
        <v>0</v>
      </c>
      <c r="V27" s="203">
        <f t="shared" si="26"/>
        <v>0</v>
      </c>
      <c r="W27" s="203">
        <f t="shared" si="26"/>
        <v>0</v>
      </c>
      <c r="X27" s="203">
        <f t="shared" si="26"/>
        <v>0</v>
      </c>
      <c r="Y27" s="203">
        <f t="shared" si="26"/>
        <v>0</v>
      </c>
      <c r="Z27" s="203">
        <f t="shared" si="26"/>
        <v>0</v>
      </c>
      <c r="AA27" s="203">
        <f t="shared" si="26"/>
        <v>0</v>
      </c>
      <c r="AB27" s="203">
        <f t="shared" si="26"/>
        <v>0</v>
      </c>
      <c r="AC27" s="203">
        <f t="shared" si="26"/>
        <v>0</v>
      </c>
      <c r="AD27" s="203">
        <f t="shared" si="26"/>
        <v>54262.32</v>
      </c>
      <c r="AE27" s="203">
        <f t="shared" si="26"/>
        <v>54262.32</v>
      </c>
      <c r="AF27" s="203">
        <f t="shared" si="26"/>
        <v>39527.879999999997</v>
      </c>
      <c r="AG27" s="203">
        <f t="shared" si="26"/>
        <v>0</v>
      </c>
      <c r="AH27" s="277"/>
      <c r="AI27" s="278"/>
    </row>
    <row r="28" spans="1:35" s="21" customFormat="1" ht="42.75" hidden="1" customHeight="1" x14ac:dyDescent="0.25">
      <c r="A28" s="422"/>
      <c r="B28" s="458"/>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22"/>
      <c r="B29" s="458"/>
      <c r="C29" s="61" t="s">
        <v>22</v>
      </c>
      <c r="D29" s="62">
        <f>SUM(J29,L29,N29,P29,R29,T29,V29,X29,Z29,AB29,AD29,AF29)</f>
        <v>75032.100000000006</v>
      </c>
      <c r="E29" s="62">
        <v>43409.85</v>
      </c>
      <c r="F29" s="62">
        <v>43409.85</v>
      </c>
      <c r="G29" s="62">
        <v>43409.85</v>
      </c>
      <c r="H29" s="62">
        <f t="shared" si="24"/>
        <v>57.855038043717279</v>
      </c>
      <c r="I29" s="62">
        <f t="shared" si="25"/>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0</v>
      </c>
      <c r="AH29" s="60"/>
      <c r="AI29" s="23"/>
    </row>
    <row r="30" spans="1:35" s="22" customFormat="1" ht="108" customHeight="1" x14ac:dyDescent="0.25">
      <c r="A30" s="423"/>
      <c r="B30" s="459"/>
      <c r="C30" s="61" t="s">
        <v>21</v>
      </c>
      <c r="D30" s="62">
        <f>SUM(J30,L30,N30,P30,R30,T30,V30,X30,Z30,AB30,AD30,AF30)</f>
        <v>18758.099999999999</v>
      </c>
      <c r="E30" s="62">
        <v>10852.47</v>
      </c>
      <c r="F30" s="62">
        <v>10852.47</v>
      </c>
      <c r="G30" s="62">
        <v>10852.47</v>
      </c>
      <c r="H30" s="62">
        <f t="shared" si="24"/>
        <v>57.854846706222915</v>
      </c>
      <c r="I30" s="62">
        <f t="shared" si="25"/>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0</v>
      </c>
      <c r="AH30" s="64"/>
      <c r="AI30" s="20"/>
    </row>
  </sheetData>
  <customSheetViews>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G21" activePane="bottomRight" state="frozen"/>
      <selection pane="bottomRight" activeCell="K22" sqref="K22"/>
      <pageMargins left="0.7" right="0.7" top="0.75" bottom="0.75" header="0.3" footer="0.3"/>
      <pageSetup paperSize="9" orientation="portrait" r:id="rId3"/>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1"/>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2"/>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2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4"/>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6"/>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7"/>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2025-11-06T12:29:32Z</cp:lastPrinted>
  <dcterms:created xsi:type="dcterms:W3CDTF">2025-01-13T06:45:30Z</dcterms:created>
  <dcterms:modified xsi:type="dcterms:W3CDTF">2025-12-11T07:12:17Z</dcterms:modified>
</cp:coreProperties>
</file>